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2025\【0D】采矿网站\【01】制作\【1】在线计算\【JSDX-32】地下 — 矿井容易时期通风阻力（待开发……）\"/>
    </mc:Choice>
  </mc:AlternateContent>
  <xr:revisionPtr revIDLastSave="0" documentId="13_ncr:1_{31AE1E65-EC43-47BE-989B-65DFE1377166}" xr6:coauthVersionLast="36" xr6:coauthVersionMax="36" xr10:uidLastSave="{00000000-0000-0000-0000-000000000000}"/>
  <workbookProtection workbookPassword="CC6F" lockStructure="1"/>
  <bookViews>
    <workbookView xWindow="0" yWindow="0" windowWidth="24803" windowHeight="12210" xr2:uid="{00000000-000D-0000-FFFF-FFFF00000000}"/>
  </bookViews>
  <sheets>
    <sheet name="Sheet1" sheetId="1" r:id="rId1"/>
    <sheet name="Sheet2" sheetId="3" state="hidden" r:id="rId2"/>
    <sheet name="数据源" sheetId="2" state="hidden" r:id="rId3"/>
  </sheets>
  <definedNames>
    <definedName name="φ4.5m_无梯子间_单套提升_梁间距3m">数据源!$L$3</definedName>
    <definedName name="φ4.5m_无梯子间_单套提升_梁间距6m">数据源!$M$3</definedName>
    <definedName name="φ4.5m_有梯子间_单套提升_平台间距3m">数据源!$J$3</definedName>
    <definedName name="φ4.5m_有梯子间_单套提升_平台间距6m">数据源!$K$3</definedName>
    <definedName name="φ5.5m_无梯子间_双套提升_梁间距3m">数据源!$N$3</definedName>
    <definedName name="φ6.0m_无梯子间_双套提升_梁间距3m">数据源!$O$3</definedName>
    <definedName name="φ6.0m_无梯子间_双套提升_梁间距6m">数据源!$P$3</definedName>
    <definedName name="φ6.0m_有梯子间_单套提升_平台间距2m">数据源!$R$3</definedName>
    <definedName name="φ6.0m_有梯子间_单套提升_平台间距3m">数据源!$S$3</definedName>
    <definedName name="φ6.0m_有梯子间_单套提升_平台间距4m">数据源!$T$3</definedName>
    <definedName name="φ6.0m_有梯子间_单套提升_平台间距6m">数据源!$U$3</definedName>
    <definedName name="φ8.0m_无梯子间_双套提升_梁间距3m">数据源!$X$3</definedName>
    <definedName name="φ8.0m_无梯子间_双套提升_梁间距6m">数据源!$Y$3</definedName>
    <definedName name="φ8.0m_有梯子间_双套提升_平台间距3m">数据源!$V$3</definedName>
    <definedName name="φ8.0m_有梯子间_双套提升_平台间距6m">数据源!$W$3</definedName>
    <definedName name="薄矿脉壁式充填法采场">数据源!$AQ$3</definedName>
    <definedName name="采场">数据源!$F$3:$F$18</definedName>
    <definedName name="电耙巷道">数据源!$AR$3</definedName>
    <definedName name="风筒">数据源!$H$3:$H$18</definedName>
    <definedName name="混凝土棚子支护的巷道">数据源!$AJ$3</definedName>
    <definedName name="混凝土砌碹的巷道_壁面粗糙">数据源!$AD$3</definedName>
    <definedName name="混凝土砌碹的巷道_壁面光滑">数据源!$AE$3</definedName>
    <definedName name="混凝土砌碹的巷道_周壁用灰浆抹光">数据源!$AC$3</definedName>
    <definedName name="两隔间_其中一格为有台板的梯子间">数据源!$AL$3</definedName>
    <definedName name="两隔间_无梯子间">数据源!$AK$3</definedName>
    <definedName name="料石砌碹的巷道不抹面">数据源!$AF$3</definedName>
    <definedName name="锚杆喷射混凝土支护的巷道">数据源!$AG$3</definedName>
    <definedName name="锚杆喷射混凝土支护的巷道_光面爆破">数据源!$AH$3</definedName>
    <definedName name="木支架的巷道型采场">数据源!$AP$3</definedName>
    <definedName name="喷射混凝土支护的巷道">数据源!$AI$3</definedName>
    <definedName name="柔性风筒长为10m_直径为400mm">数据源!$BC$3</definedName>
    <definedName name="柔性风筒长为10m_直径为500mm">数据源!$BD$3</definedName>
    <definedName name="柔性风筒长为10m_直径为600mm">数据源!$BE$3</definedName>
    <definedName name="三隔间_其中一格为有台板的梯子间">数据源!$AN$3</definedName>
    <definedName name="三隔间_无梯子间">数据源!$AM$3</definedName>
    <definedName name="水平巷道">数据源!$D$3:$D$18</definedName>
    <definedName name="提升竖井">数据源!$C$3:$C$18</definedName>
    <definedName name="天井">数据源!$E$3:$E$18</definedName>
    <definedName name="通风井">数据源!$G$3:$G$18</definedName>
    <definedName name="无支护的巷道型采场">数据源!$AO$3</definedName>
    <definedName name="无装备无梯子间混凝土弧形预制件井壁圆形井筒">数据源!$AV$3</definedName>
    <definedName name="无装备无梯子间混凝土砌壁的圆形井筒">数据源!$AS$3</definedName>
    <definedName name="无装备无梯子间料石砌壁的圆形井筒">数据源!$AT$3</definedName>
    <definedName name="无装备无梯子间木支护的矩形单格井筒">数据源!$AW$3</definedName>
    <definedName name="无装备无梯子间无支护的圆形井筒">数据源!$AU$3</definedName>
    <definedName name="有罐梁_无梯子间木支护的矩形井筒">数据源!$AX$3</definedName>
    <definedName name="有罐梁_有人梯无梯子平台木支护的矩形井筒">数据源!$AY$3</definedName>
    <definedName name="圆形金属风筒直径1000_mm">数据源!$BB$3</definedName>
    <definedName name="圆形金属风筒直径500_600mm">数据源!$BA$3</definedName>
    <definedName name="圆形金属风筒直径为300_400mm">数据源!$AZ$3</definedName>
    <definedName name="在沉积岩掘进的无支护巷道_垂直走向开凿">数据源!$AB$3</definedName>
    <definedName name="在沉积岩掘进的无支护巷道_沿走向开凿">数据源!$AA$3</definedName>
    <definedName name="在火成岩掘进的无支护巷道">数据源!$Z$3</definedName>
    <definedName name="专用风井_专用总进、回风道">数据源!$C$24:$C$28</definedName>
  </definedNames>
  <calcPr calcId="162913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A5" i="3"/>
  <c r="C59" i="3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2" i="1"/>
  <c r="K13" i="1"/>
  <c r="K14" i="1"/>
  <c r="K15" i="1"/>
  <c r="F12" i="1"/>
  <c r="C8" i="3" s="1"/>
  <c r="F14" i="1"/>
  <c r="C10" i="3" s="1"/>
  <c r="F15" i="1"/>
  <c r="J15" i="1" s="1"/>
  <c r="F16" i="1"/>
  <c r="C12" i="3" s="1"/>
  <c r="F17" i="1"/>
  <c r="C13" i="3" s="1"/>
  <c r="F18" i="1"/>
  <c r="F19" i="1"/>
  <c r="F20" i="1"/>
  <c r="F21" i="1"/>
  <c r="F22" i="1"/>
  <c r="F23" i="1"/>
  <c r="C19" i="3" s="1"/>
  <c r="F24" i="1"/>
  <c r="C20" i="3" s="1"/>
  <c r="F25" i="1"/>
  <c r="F26" i="1"/>
  <c r="F27" i="1"/>
  <c r="F28" i="1"/>
  <c r="C24" i="3" s="1"/>
  <c r="F29" i="1"/>
  <c r="C25" i="3" s="1"/>
  <c r="F30" i="1"/>
  <c r="F31" i="1"/>
  <c r="F32" i="1"/>
  <c r="F33" i="1"/>
  <c r="F34" i="1"/>
  <c r="F35" i="1"/>
  <c r="C31" i="3" s="1"/>
  <c r="F36" i="1"/>
  <c r="C32" i="3" s="1"/>
  <c r="F37" i="1"/>
  <c r="F38" i="1"/>
  <c r="F39" i="1"/>
  <c r="F40" i="1"/>
  <c r="C36" i="3" s="1"/>
  <c r="F41" i="1"/>
  <c r="C37" i="3" s="1"/>
  <c r="F42" i="1"/>
  <c r="F43" i="1"/>
  <c r="F44" i="1"/>
  <c r="F45" i="1"/>
  <c r="F46" i="1"/>
  <c r="F47" i="1"/>
  <c r="C43" i="3" s="1"/>
  <c r="F48" i="1"/>
  <c r="F49" i="1"/>
  <c r="F50" i="1"/>
  <c r="F51" i="1"/>
  <c r="F52" i="1"/>
  <c r="C48" i="3" s="1"/>
  <c r="F53" i="1"/>
  <c r="F54" i="1"/>
  <c r="F55" i="1"/>
  <c r="F56" i="1"/>
  <c r="F57" i="1"/>
  <c r="F58" i="1"/>
  <c r="F59" i="1"/>
  <c r="C55" i="3" s="1"/>
  <c r="F60" i="1"/>
  <c r="C56" i="3" s="1"/>
  <c r="F61" i="1"/>
  <c r="F13" i="1"/>
  <c r="C9" i="3" s="1"/>
  <c r="C14" i="3"/>
  <c r="C15" i="3"/>
  <c r="C16" i="3"/>
  <c r="C17" i="3"/>
  <c r="C18" i="3"/>
  <c r="C21" i="3"/>
  <c r="C22" i="3"/>
  <c r="C23" i="3"/>
  <c r="C26" i="3"/>
  <c r="C27" i="3"/>
  <c r="C28" i="3"/>
  <c r="C29" i="3"/>
  <c r="C30" i="3"/>
  <c r="C33" i="3"/>
  <c r="C34" i="3"/>
  <c r="C35" i="3"/>
  <c r="C38" i="3"/>
  <c r="C39" i="3"/>
  <c r="C40" i="3"/>
  <c r="C41" i="3"/>
  <c r="C42" i="3"/>
  <c r="C45" i="3"/>
  <c r="C46" i="3"/>
  <c r="C47" i="3"/>
  <c r="C50" i="3"/>
  <c r="C51" i="3"/>
  <c r="C52" i="3"/>
  <c r="C53" i="3"/>
  <c r="C54" i="3"/>
  <c r="C57" i="3"/>
  <c r="J14" i="1" l="1"/>
  <c r="J13" i="1"/>
  <c r="K9" i="3" s="1"/>
  <c r="C11" i="3"/>
  <c r="K10" i="3"/>
  <c r="J12" i="1"/>
  <c r="K56" i="3"/>
  <c r="K32" i="3"/>
  <c r="C44" i="3"/>
  <c r="K31" i="3"/>
  <c r="K19" i="3"/>
  <c r="K37" i="3"/>
  <c r="C49" i="3"/>
  <c r="K36" i="3"/>
  <c r="K12" i="3"/>
  <c r="K11" i="3"/>
  <c r="K13" i="3"/>
  <c r="K16" i="3"/>
  <c r="K21" i="3"/>
  <c r="K23" i="3"/>
  <c r="K25" i="3"/>
  <c r="K28" i="3"/>
  <c r="K33" i="3"/>
  <c r="K35" i="3"/>
  <c r="K40" i="3"/>
  <c r="K43" i="3"/>
  <c r="K45" i="3"/>
  <c r="K47" i="3"/>
  <c r="K49" i="3"/>
  <c r="K52" i="3"/>
  <c r="K55" i="3"/>
  <c r="K57" i="3"/>
  <c r="K14" i="3"/>
  <c r="K15" i="3"/>
  <c r="K17" i="3"/>
  <c r="K18" i="3"/>
  <c r="K20" i="3"/>
  <c r="K22" i="3"/>
  <c r="K24" i="3"/>
  <c r="K26" i="3"/>
  <c r="K27" i="3"/>
  <c r="K29" i="3"/>
  <c r="K30" i="3"/>
  <c r="K34" i="3"/>
  <c r="K38" i="3"/>
  <c r="K39" i="3"/>
  <c r="K41" i="3"/>
  <c r="K42" i="3"/>
  <c r="K44" i="3"/>
  <c r="K46" i="3"/>
  <c r="K48" i="3"/>
  <c r="K50" i="3"/>
  <c r="K51" i="3"/>
  <c r="K53" i="3"/>
  <c r="K54" i="3"/>
  <c r="C58" i="3"/>
  <c r="B58" i="3"/>
  <c r="D9" i="3"/>
  <c r="E9" i="3"/>
  <c r="F9" i="3"/>
  <c r="G9" i="3" s="1"/>
  <c r="I9" i="3"/>
  <c r="J9" i="3" s="1"/>
  <c r="D10" i="3"/>
  <c r="E10" i="3"/>
  <c r="F10" i="3"/>
  <c r="G10" i="3" s="1"/>
  <c r="I10" i="3"/>
  <c r="J10" i="3" s="1"/>
  <c r="L10" i="3"/>
  <c r="D11" i="3"/>
  <c r="E11" i="3"/>
  <c r="F11" i="3"/>
  <c r="G11" i="3" s="1"/>
  <c r="I11" i="3"/>
  <c r="J11" i="3" s="1"/>
  <c r="L11" i="3"/>
  <c r="D12" i="3"/>
  <c r="E12" i="3"/>
  <c r="F12" i="3"/>
  <c r="G12" i="3" s="1"/>
  <c r="I12" i="3"/>
  <c r="J12" i="3" s="1"/>
  <c r="L12" i="3"/>
  <c r="D13" i="3"/>
  <c r="E13" i="3"/>
  <c r="F13" i="3"/>
  <c r="G13" i="3" s="1"/>
  <c r="I13" i="3"/>
  <c r="J13" i="3" s="1"/>
  <c r="L13" i="3"/>
  <c r="D14" i="3"/>
  <c r="E14" i="3"/>
  <c r="F14" i="3"/>
  <c r="G14" i="3" s="1"/>
  <c r="I14" i="3"/>
  <c r="J14" i="3" s="1"/>
  <c r="L14" i="3"/>
  <c r="D15" i="3"/>
  <c r="E15" i="3"/>
  <c r="F15" i="3"/>
  <c r="G15" i="3" s="1"/>
  <c r="I15" i="3"/>
  <c r="J15" i="3" s="1"/>
  <c r="L15" i="3"/>
  <c r="D16" i="3"/>
  <c r="E16" i="3"/>
  <c r="F16" i="3"/>
  <c r="G16" i="3" s="1"/>
  <c r="I16" i="3"/>
  <c r="J16" i="3"/>
  <c r="L16" i="3"/>
  <c r="D17" i="3"/>
  <c r="E17" i="3"/>
  <c r="F17" i="3"/>
  <c r="G17" i="3" s="1"/>
  <c r="I17" i="3"/>
  <c r="J17" i="3" s="1"/>
  <c r="L17" i="3"/>
  <c r="D18" i="3"/>
  <c r="E18" i="3"/>
  <c r="F18" i="3"/>
  <c r="G18" i="3" s="1"/>
  <c r="I18" i="3"/>
  <c r="J18" i="3" s="1"/>
  <c r="L18" i="3"/>
  <c r="D19" i="3"/>
  <c r="E19" i="3"/>
  <c r="F19" i="3"/>
  <c r="G19" i="3" s="1"/>
  <c r="I19" i="3"/>
  <c r="J19" i="3" s="1"/>
  <c r="L19" i="3"/>
  <c r="D20" i="3"/>
  <c r="E20" i="3"/>
  <c r="F20" i="3"/>
  <c r="G20" i="3" s="1"/>
  <c r="H20" i="3" s="1"/>
  <c r="I20" i="3"/>
  <c r="J20" i="3" s="1"/>
  <c r="L20" i="3"/>
  <c r="D21" i="3"/>
  <c r="E21" i="3"/>
  <c r="F21" i="3"/>
  <c r="G21" i="3" s="1"/>
  <c r="I21" i="3"/>
  <c r="J21" i="3" s="1"/>
  <c r="L21" i="3"/>
  <c r="D22" i="3"/>
  <c r="E22" i="3"/>
  <c r="F22" i="3"/>
  <c r="G22" i="3" s="1"/>
  <c r="I22" i="3"/>
  <c r="J22" i="3"/>
  <c r="L22" i="3"/>
  <c r="D23" i="3"/>
  <c r="E23" i="3"/>
  <c r="F23" i="3"/>
  <c r="G23" i="3" s="1"/>
  <c r="I23" i="3"/>
  <c r="J23" i="3" s="1"/>
  <c r="L23" i="3"/>
  <c r="D24" i="3"/>
  <c r="E24" i="3"/>
  <c r="F24" i="3"/>
  <c r="G24" i="3" s="1"/>
  <c r="I24" i="3"/>
  <c r="J24" i="3" s="1"/>
  <c r="L24" i="3"/>
  <c r="D25" i="3"/>
  <c r="E25" i="3"/>
  <c r="F25" i="3"/>
  <c r="G25" i="3" s="1"/>
  <c r="I25" i="3"/>
  <c r="J25" i="3" s="1"/>
  <c r="L25" i="3"/>
  <c r="D26" i="3"/>
  <c r="E26" i="3"/>
  <c r="F26" i="3"/>
  <c r="G26" i="3" s="1"/>
  <c r="I26" i="3"/>
  <c r="J26" i="3"/>
  <c r="L26" i="3"/>
  <c r="D27" i="3"/>
  <c r="E27" i="3"/>
  <c r="F27" i="3"/>
  <c r="G27" i="3" s="1"/>
  <c r="I27" i="3"/>
  <c r="J27" i="3" s="1"/>
  <c r="L27" i="3"/>
  <c r="D28" i="3"/>
  <c r="E28" i="3"/>
  <c r="F28" i="3"/>
  <c r="G28" i="3" s="1"/>
  <c r="I28" i="3"/>
  <c r="J28" i="3"/>
  <c r="L28" i="3"/>
  <c r="D29" i="3"/>
  <c r="E29" i="3"/>
  <c r="F29" i="3"/>
  <c r="G29" i="3" s="1"/>
  <c r="I29" i="3"/>
  <c r="J29" i="3" s="1"/>
  <c r="L29" i="3"/>
  <c r="D30" i="3"/>
  <c r="E30" i="3"/>
  <c r="F30" i="3"/>
  <c r="G30" i="3" s="1"/>
  <c r="I30" i="3"/>
  <c r="J30" i="3" s="1"/>
  <c r="L30" i="3"/>
  <c r="D31" i="3"/>
  <c r="E31" i="3"/>
  <c r="F31" i="3"/>
  <c r="G31" i="3" s="1"/>
  <c r="I31" i="3"/>
  <c r="J31" i="3" s="1"/>
  <c r="L31" i="3"/>
  <c r="D32" i="3"/>
  <c r="E32" i="3"/>
  <c r="F32" i="3"/>
  <c r="G32" i="3" s="1"/>
  <c r="I32" i="3"/>
  <c r="J32" i="3" s="1"/>
  <c r="L32" i="3"/>
  <c r="D33" i="3"/>
  <c r="E33" i="3"/>
  <c r="F33" i="3"/>
  <c r="G33" i="3" s="1"/>
  <c r="I33" i="3"/>
  <c r="J33" i="3" s="1"/>
  <c r="L33" i="3"/>
  <c r="D34" i="3"/>
  <c r="E34" i="3"/>
  <c r="F34" i="3"/>
  <c r="G34" i="3" s="1"/>
  <c r="I34" i="3"/>
  <c r="J34" i="3" s="1"/>
  <c r="L34" i="3"/>
  <c r="D35" i="3"/>
  <c r="E35" i="3"/>
  <c r="F35" i="3"/>
  <c r="G35" i="3" s="1"/>
  <c r="I35" i="3"/>
  <c r="J35" i="3" s="1"/>
  <c r="L35" i="3"/>
  <c r="D36" i="3"/>
  <c r="E36" i="3"/>
  <c r="F36" i="3"/>
  <c r="G36" i="3" s="1"/>
  <c r="I36" i="3"/>
  <c r="J36" i="3" s="1"/>
  <c r="L36" i="3"/>
  <c r="D37" i="3"/>
  <c r="E37" i="3"/>
  <c r="F37" i="3"/>
  <c r="G37" i="3" s="1"/>
  <c r="I37" i="3"/>
  <c r="J37" i="3" s="1"/>
  <c r="L37" i="3"/>
  <c r="D38" i="3"/>
  <c r="E38" i="3"/>
  <c r="F38" i="3"/>
  <c r="G38" i="3" s="1"/>
  <c r="I38" i="3"/>
  <c r="J38" i="3" s="1"/>
  <c r="L38" i="3"/>
  <c r="D39" i="3"/>
  <c r="E39" i="3"/>
  <c r="F39" i="3"/>
  <c r="G39" i="3" s="1"/>
  <c r="I39" i="3"/>
  <c r="J39" i="3" s="1"/>
  <c r="L39" i="3"/>
  <c r="D40" i="3"/>
  <c r="E40" i="3"/>
  <c r="F40" i="3"/>
  <c r="G40" i="3" s="1"/>
  <c r="I40" i="3"/>
  <c r="J40" i="3"/>
  <c r="L40" i="3"/>
  <c r="D41" i="3"/>
  <c r="E41" i="3"/>
  <c r="F41" i="3"/>
  <c r="G41" i="3" s="1"/>
  <c r="I41" i="3"/>
  <c r="J41" i="3" s="1"/>
  <c r="L41" i="3"/>
  <c r="D42" i="3"/>
  <c r="E42" i="3"/>
  <c r="F42" i="3"/>
  <c r="G42" i="3" s="1"/>
  <c r="I42" i="3"/>
  <c r="J42" i="3" s="1"/>
  <c r="L42" i="3"/>
  <c r="D43" i="3"/>
  <c r="E43" i="3"/>
  <c r="F43" i="3"/>
  <c r="G43" i="3" s="1"/>
  <c r="I43" i="3"/>
  <c r="J43" i="3" s="1"/>
  <c r="L43" i="3"/>
  <c r="D44" i="3"/>
  <c r="E44" i="3"/>
  <c r="F44" i="3"/>
  <c r="G44" i="3" s="1"/>
  <c r="I44" i="3"/>
  <c r="J44" i="3" s="1"/>
  <c r="L44" i="3"/>
  <c r="D45" i="3"/>
  <c r="E45" i="3"/>
  <c r="F45" i="3"/>
  <c r="G45" i="3" s="1"/>
  <c r="I45" i="3"/>
  <c r="J45" i="3" s="1"/>
  <c r="L45" i="3"/>
  <c r="D46" i="3"/>
  <c r="E46" i="3"/>
  <c r="F46" i="3"/>
  <c r="G46" i="3" s="1"/>
  <c r="I46" i="3"/>
  <c r="J46" i="3" s="1"/>
  <c r="L46" i="3"/>
  <c r="D47" i="3"/>
  <c r="E47" i="3"/>
  <c r="F47" i="3"/>
  <c r="G47" i="3" s="1"/>
  <c r="I47" i="3"/>
  <c r="J47" i="3" s="1"/>
  <c r="L47" i="3"/>
  <c r="D48" i="3"/>
  <c r="E48" i="3"/>
  <c r="F48" i="3"/>
  <c r="G48" i="3" s="1"/>
  <c r="I48" i="3"/>
  <c r="J48" i="3"/>
  <c r="L48" i="3"/>
  <c r="D49" i="3"/>
  <c r="E49" i="3"/>
  <c r="F49" i="3"/>
  <c r="G49" i="3" s="1"/>
  <c r="I49" i="3"/>
  <c r="J49" i="3" s="1"/>
  <c r="L49" i="3"/>
  <c r="D50" i="3"/>
  <c r="E50" i="3"/>
  <c r="F50" i="3"/>
  <c r="G50" i="3" s="1"/>
  <c r="I50" i="3"/>
  <c r="J50" i="3" s="1"/>
  <c r="L50" i="3"/>
  <c r="D51" i="3"/>
  <c r="E51" i="3"/>
  <c r="F51" i="3"/>
  <c r="G51" i="3" s="1"/>
  <c r="I51" i="3"/>
  <c r="J51" i="3" s="1"/>
  <c r="L51" i="3"/>
  <c r="D52" i="3"/>
  <c r="E52" i="3"/>
  <c r="F52" i="3"/>
  <c r="G52" i="3" s="1"/>
  <c r="I52" i="3"/>
  <c r="J52" i="3"/>
  <c r="L52" i="3"/>
  <c r="D53" i="3"/>
  <c r="E53" i="3"/>
  <c r="F53" i="3"/>
  <c r="G53" i="3" s="1"/>
  <c r="I53" i="3"/>
  <c r="J53" i="3" s="1"/>
  <c r="L53" i="3"/>
  <c r="D54" i="3"/>
  <c r="E54" i="3"/>
  <c r="F54" i="3"/>
  <c r="G54" i="3" s="1"/>
  <c r="I54" i="3"/>
  <c r="J54" i="3" s="1"/>
  <c r="L54" i="3"/>
  <c r="D55" i="3"/>
  <c r="E55" i="3"/>
  <c r="F55" i="3"/>
  <c r="G55" i="3" s="1"/>
  <c r="I55" i="3"/>
  <c r="J55" i="3" s="1"/>
  <c r="L55" i="3"/>
  <c r="D56" i="3"/>
  <c r="E56" i="3"/>
  <c r="F56" i="3"/>
  <c r="G56" i="3" s="1"/>
  <c r="I56" i="3"/>
  <c r="J56" i="3"/>
  <c r="L56" i="3"/>
  <c r="D57" i="3"/>
  <c r="E57" i="3"/>
  <c r="H57" i="3" s="1"/>
  <c r="F57" i="3"/>
  <c r="G57" i="3" s="1"/>
  <c r="I57" i="3"/>
  <c r="J57" i="3" s="1"/>
  <c r="L57" i="3"/>
  <c r="I8" i="3"/>
  <c r="J8" i="3" s="1"/>
  <c r="F8" i="3"/>
  <c r="G8" i="3" s="1"/>
  <c r="E8" i="3"/>
  <c r="D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55" i="3"/>
  <c r="A56" i="3"/>
  <c r="A57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8" i="3"/>
  <c r="H41" i="3" l="1"/>
  <c r="H52" i="3"/>
  <c r="H15" i="3"/>
  <c r="H8" i="3"/>
  <c r="H54" i="3"/>
  <c r="H28" i="3"/>
  <c r="H35" i="3"/>
  <c r="H51" i="3"/>
  <c r="H26" i="3"/>
  <c r="H19" i="3"/>
  <c r="H12" i="3"/>
  <c r="H39" i="3"/>
  <c r="H16" i="3"/>
  <c r="H34" i="3"/>
  <c r="H48" i="3"/>
  <c r="H50" i="3"/>
  <c r="H21" i="3"/>
  <c r="H14" i="3"/>
  <c r="H46" i="3"/>
  <c r="H32" i="3"/>
  <c r="H27" i="3"/>
  <c r="H43" i="3"/>
  <c r="H36" i="3"/>
  <c r="H29" i="3"/>
  <c r="H45" i="3"/>
  <c r="H38" i="3"/>
  <c r="H42" i="3"/>
  <c r="H33" i="3"/>
  <c r="H56" i="3"/>
  <c r="H47" i="3"/>
  <c r="H24" i="3"/>
  <c r="H17" i="3"/>
  <c r="H10" i="3"/>
  <c r="H11" i="3"/>
  <c r="H53" i="3"/>
  <c r="H18" i="3"/>
  <c r="H30" i="3"/>
  <c r="H9" i="3"/>
  <c r="H49" i="3"/>
  <c r="H25" i="3"/>
  <c r="H22" i="3"/>
  <c r="H37" i="3"/>
  <c r="H13" i="3"/>
  <c r="H44" i="3"/>
  <c r="H31" i="3"/>
  <c r="H40" i="3"/>
  <c r="H55" i="3"/>
  <c r="H23" i="3"/>
  <c r="F8" i="1"/>
  <c r="C9" i="1" s="1"/>
  <c r="L9" i="3" l="1"/>
  <c r="L8" i="3"/>
  <c r="E5" i="1"/>
  <c r="D5" i="1"/>
  <c r="F7" i="1" l="1"/>
  <c r="M12" i="1"/>
  <c r="M13" i="1"/>
  <c r="N13" i="1" s="1"/>
  <c r="M14" i="1"/>
  <c r="M15" i="1"/>
  <c r="N15" i="1" s="1"/>
  <c r="M16" i="1"/>
  <c r="N16" i="1" s="1"/>
  <c r="M17" i="1"/>
  <c r="N17" i="1" s="1"/>
  <c r="M18" i="1"/>
  <c r="N18" i="1" s="1"/>
  <c r="M19" i="1"/>
  <c r="M20" i="1"/>
  <c r="N20" i="1" s="1"/>
  <c r="M21" i="1"/>
  <c r="N21" i="1" s="1"/>
  <c r="M22" i="1"/>
  <c r="N22" i="1" s="1"/>
  <c r="M23" i="1"/>
  <c r="M24" i="1"/>
  <c r="M25" i="1"/>
  <c r="N25" i="1" s="1"/>
  <c r="M26" i="1"/>
  <c r="M27" i="1"/>
  <c r="N27" i="1" s="1"/>
  <c r="M28" i="1"/>
  <c r="N28" i="1" s="1"/>
  <c r="M29" i="1"/>
  <c r="N29" i="1" s="1"/>
  <c r="M30" i="1"/>
  <c r="N30" i="1" s="1"/>
  <c r="M31" i="1"/>
  <c r="M32" i="1"/>
  <c r="N32" i="1" s="1"/>
  <c r="M33" i="1"/>
  <c r="N33" i="1" s="1"/>
  <c r="M34" i="1"/>
  <c r="N34" i="1" s="1"/>
  <c r="M35" i="1"/>
  <c r="M36" i="1"/>
  <c r="M37" i="1"/>
  <c r="N37" i="1" s="1"/>
  <c r="M38" i="1"/>
  <c r="M39" i="1"/>
  <c r="N39" i="1" s="1"/>
  <c r="M40" i="1"/>
  <c r="N40" i="1" s="1"/>
  <c r="M41" i="1"/>
  <c r="N41" i="1" s="1"/>
  <c r="M42" i="1"/>
  <c r="N42" i="1" s="1"/>
  <c r="M43" i="1"/>
  <c r="M44" i="1"/>
  <c r="N44" i="1" s="1"/>
  <c r="M45" i="1"/>
  <c r="N45" i="1" s="1"/>
  <c r="M46" i="1"/>
  <c r="N46" i="1" s="1"/>
  <c r="M47" i="1"/>
  <c r="M48" i="1"/>
  <c r="M49" i="1"/>
  <c r="N49" i="1" s="1"/>
  <c r="M50" i="1"/>
  <c r="M51" i="1"/>
  <c r="N51" i="1" s="1"/>
  <c r="M52" i="1"/>
  <c r="N52" i="1" s="1"/>
  <c r="M53" i="1"/>
  <c r="N53" i="1" s="1"/>
  <c r="M54" i="1"/>
  <c r="N54" i="1" s="1"/>
  <c r="M55" i="1"/>
  <c r="M56" i="1"/>
  <c r="N56" i="1" s="1"/>
  <c r="M57" i="1"/>
  <c r="N57" i="1" s="1"/>
  <c r="M58" i="1"/>
  <c r="N58" i="1" s="1"/>
  <c r="M59" i="1"/>
  <c r="M60" i="1"/>
  <c r="M61" i="1"/>
  <c r="N61" i="1" s="1"/>
  <c r="P5" i="1"/>
  <c r="K5" i="1"/>
  <c r="Q5" i="1"/>
  <c r="L5" i="1"/>
  <c r="G5" i="1"/>
  <c r="H5" i="1"/>
  <c r="K58" i="3" l="1"/>
  <c r="K8" i="3"/>
  <c r="N50" i="1"/>
  <c r="N38" i="1"/>
  <c r="N26" i="1"/>
  <c r="N14" i="1"/>
  <c r="N60" i="1"/>
  <c r="N48" i="1"/>
  <c r="N36" i="1"/>
  <c r="N24" i="1"/>
  <c r="N59" i="1"/>
  <c r="N47" i="1"/>
  <c r="N35" i="1"/>
  <c r="N23" i="1"/>
  <c r="N55" i="1"/>
  <c r="N43" i="1"/>
  <c r="N31" i="1"/>
  <c r="N19" i="1"/>
  <c r="N12" i="1"/>
  <c r="K60" i="3" l="1"/>
</calcChain>
</file>

<file path=xl/sharedStrings.xml><?xml version="1.0" encoding="utf-8"?>
<sst xmlns="http://schemas.openxmlformats.org/spreadsheetml/2006/main" count="255" uniqueCount="145">
  <si>
    <t>一级菜单</t>
  </si>
  <si>
    <t>二级菜单</t>
  </si>
  <si>
    <t>提升竖井</t>
  </si>
  <si>
    <t>天井</t>
  </si>
  <si>
    <t>采场</t>
  </si>
  <si>
    <t>通风井</t>
  </si>
  <si>
    <t>风筒</t>
  </si>
  <si>
    <t>巷道类型</t>
    <phoneticPr fontId="3" type="noConversion"/>
  </si>
  <si>
    <t>巷道特点</t>
    <phoneticPr fontId="3" type="noConversion"/>
  </si>
  <si>
    <t>序号</t>
    <phoneticPr fontId="3" type="noConversion"/>
  </si>
  <si>
    <t>巷道名称</t>
    <phoneticPr fontId="3" type="noConversion"/>
  </si>
  <si>
    <r>
      <t>阻力系数
α（×10</t>
    </r>
    <r>
      <rPr>
        <b/>
        <vertAlign val="superscript"/>
        <sz val="11"/>
        <color theme="1"/>
        <rFont val="黑体"/>
        <family val="3"/>
        <charset val="134"/>
      </rPr>
      <t>-³</t>
    </r>
    <r>
      <rPr>
        <b/>
        <sz val="11"/>
        <color theme="1"/>
        <rFont val="黑体"/>
        <family val="3"/>
        <charset val="134"/>
      </rPr>
      <t>）</t>
    </r>
    <r>
      <rPr>
        <b/>
        <vertAlign val="superscript"/>
        <sz val="11"/>
        <color theme="1"/>
        <rFont val="黑体"/>
        <family val="3"/>
        <charset val="134"/>
      </rPr>
      <t xml:space="preserve">
</t>
    </r>
    <r>
      <rPr>
        <b/>
        <sz val="11"/>
        <color theme="1"/>
        <rFont val="黑体"/>
        <family val="3"/>
        <charset val="134"/>
      </rPr>
      <t>Ns²/m</t>
    </r>
    <r>
      <rPr>
        <b/>
        <vertAlign val="superscript"/>
        <sz val="11"/>
        <color theme="1"/>
        <rFont val="黑体"/>
        <family val="3"/>
        <charset val="134"/>
      </rPr>
      <t>4</t>
    </r>
    <phoneticPr fontId="3" type="noConversion"/>
  </si>
  <si>
    <t>巷道类型
（选择1级）</t>
    <phoneticPr fontId="3" type="noConversion"/>
  </si>
  <si>
    <t>井巷长度
(m)</t>
    <phoneticPr fontId="3" type="noConversion"/>
  </si>
  <si>
    <t>圆形巷道</t>
  </si>
  <si>
    <t>矩形巷道</t>
  </si>
  <si>
    <t>净宽</t>
  </si>
  <si>
    <t>净高</t>
  </si>
  <si>
    <t>净直径</t>
  </si>
  <si>
    <t>（m）</t>
  </si>
  <si>
    <t>断面
辅助
计算</t>
    <phoneticPr fontId="3" type="noConversion"/>
  </si>
  <si>
    <t>周长</t>
    <phoneticPr fontId="3" type="noConversion"/>
  </si>
  <si>
    <t>面积</t>
    <phoneticPr fontId="3" type="noConversion"/>
  </si>
  <si>
    <t>（m²）</t>
    <phoneticPr fontId="3" type="noConversion"/>
  </si>
  <si>
    <t>净断面面积
(m²)</t>
    <phoneticPr fontId="3" type="noConversion"/>
  </si>
  <si>
    <t>巷道周长
(m)</t>
    <phoneticPr fontId="3" type="noConversion"/>
  </si>
  <si>
    <t>等腰梯形巷道</t>
    <phoneticPr fontId="3" type="noConversion"/>
  </si>
  <si>
    <t>净顶短</t>
    <phoneticPr fontId="3" type="noConversion"/>
  </si>
  <si>
    <t>净底长</t>
    <phoneticPr fontId="3" type="noConversion"/>
  </si>
  <si>
    <t>净全高</t>
    <phoneticPr fontId="3" type="noConversion"/>
  </si>
  <si>
    <t>验证</t>
    <phoneticPr fontId="3" type="noConversion"/>
  </si>
  <si>
    <t>风量
（m³/s）</t>
    <phoneticPr fontId="3" type="noConversion"/>
  </si>
  <si>
    <t xml:space="preserve">摩擦阻力
(Pa) </t>
    <phoneticPr fontId="3" type="noConversion"/>
  </si>
  <si>
    <t>风速
(m/s)</t>
    <phoneticPr fontId="3" type="noConversion"/>
  </si>
  <si>
    <t>高限
（m/s）</t>
    <phoneticPr fontId="3" type="noConversion"/>
  </si>
  <si>
    <t>井巷名称</t>
    <phoneticPr fontId="1" type="noConversion"/>
  </si>
  <si>
    <t>专用风井，专用总进、回风道</t>
    <phoneticPr fontId="1" type="noConversion"/>
  </si>
  <si>
    <t>专用物料提升井</t>
  </si>
  <si>
    <t>风桥</t>
  </si>
  <si>
    <t>提升人员和物料的井筒，阶段的主要进、回风道，修理中的井筒，主要斜坡道</t>
  </si>
  <si>
    <t>运输巷道，采区进风道</t>
  </si>
  <si>
    <t>井巷作用</t>
    <phoneticPr fontId="3" type="noConversion"/>
  </si>
  <si>
    <r>
      <t>最高风速（m</t>
    </r>
    <r>
      <rPr>
        <sz val="11"/>
        <color theme="1"/>
        <rFont val="宋体"/>
        <family val="3"/>
        <charset val="134"/>
        <scheme val="minor"/>
      </rPr>
      <t>/s）</t>
    </r>
    <phoneticPr fontId="1" type="noConversion"/>
  </si>
  <si>
    <t>巷道特点</t>
    <phoneticPr fontId="1" type="noConversion"/>
  </si>
  <si>
    <r>
      <t>风阻×1</t>
    </r>
    <r>
      <rPr>
        <sz val="11"/>
        <color theme="1"/>
        <rFont val="宋体"/>
        <family val="3"/>
        <charset val="134"/>
        <scheme val="minor"/>
      </rPr>
      <t>0³</t>
    </r>
    <phoneticPr fontId="1" type="noConversion"/>
  </si>
  <si>
    <r>
      <t>阻力系数α
（Ns²/m</t>
    </r>
    <r>
      <rPr>
        <b/>
        <vertAlign val="superscript"/>
        <sz val="12"/>
        <color theme="1"/>
        <rFont val="黑体"/>
        <family val="3"/>
        <charset val="134"/>
      </rPr>
      <t>4</t>
    </r>
    <r>
      <rPr>
        <b/>
        <sz val="12"/>
        <color theme="1"/>
        <rFont val="黑体"/>
        <family val="3"/>
        <charset val="134"/>
      </rPr>
      <t>）</t>
    </r>
    <phoneticPr fontId="3" type="noConversion"/>
  </si>
  <si>
    <t>巷道特点
（先选1级，再选2级）</t>
    <phoneticPr fontId="3" type="noConversion"/>
  </si>
  <si>
    <t>φ4.5m_有梯子间_单套提升_平台间距3m_35</t>
    <phoneticPr fontId="1" type="noConversion"/>
  </si>
  <si>
    <t>φ4.5m_有梯子间_单套提升_平台间距6m_22</t>
    <phoneticPr fontId="1" type="noConversion"/>
  </si>
  <si>
    <t>φ4.5m_无梯子间_单套提升_梁间距3m_29</t>
    <phoneticPr fontId="1" type="noConversion"/>
  </si>
  <si>
    <t>φ4.5m_无梯子间_单套提升_梁间距6m_18</t>
    <phoneticPr fontId="1" type="noConversion"/>
  </si>
  <si>
    <t>φ5.5m_无梯子间_双套提升_梁间距3m_34</t>
    <phoneticPr fontId="1" type="noConversion"/>
  </si>
  <si>
    <t>φ6.0m_无梯子间_双套提升_梁间距3m_45</t>
    <phoneticPr fontId="1" type="noConversion"/>
  </si>
  <si>
    <t>φ6.0m_无梯子间_双套提升_梁间距6m_29</t>
    <phoneticPr fontId="1" type="noConversion"/>
  </si>
  <si>
    <t>φ6.0m_有梯子间_单套提升_平台间距3m_38</t>
    <phoneticPr fontId="1" type="noConversion"/>
  </si>
  <si>
    <t>φ6.0m_有梯子间_单套提升_平台间距2m_50</t>
    <phoneticPr fontId="1" type="noConversion"/>
  </si>
  <si>
    <t>φ6.0m_有梯子间_单套提升_平台间距3m_39</t>
    <phoneticPr fontId="1" type="noConversion"/>
  </si>
  <si>
    <t>φ6.0m_有梯子间_单套提升_平台间距4m_36</t>
    <phoneticPr fontId="1" type="noConversion"/>
  </si>
  <si>
    <t>φ6.0m_有梯子间_单套提升_平台间距6m_30</t>
    <phoneticPr fontId="1" type="noConversion"/>
  </si>
  <si>
    <t>φ8.0m_有梯子间_双套提升_平台间距3m_44</t>
    <phoneticPr fontId="1" type="noConversion"/>
  </si>
  <si>
    <t>φ8.0m_有梯子间_双套提升_平台间距6m_35</t>
    <phoneticPr fontId="1" type="noConversion"/>
  </si>
  <si>
    <t>φ8.0m_无梯子间_双套提升_梁间距3m_33</t>
    <phoneticPr fontId="1" type="noConversion"/>
  </si>
  <si>
    <t>φ8.0m_无梯子间_双套提升_梁间距6m_22</t>
    <phoneticPr fontId="1" type="noConversion"/>
  </si>
  <si>
    <t>在火成岩掘进的无支护巷道_16</t>
    <phoneticPr fontId="1" type="noConversion"/>
  </si>
  <si>
    <t>在沉积岩掘进的无支护巷道_沿走向开凿_9</t>
    <phoneticPr fontId="1" type="noConversion"/>
  </si>
  <si>
    <t>在沉积岩掘进的无支护巷道_垂直走向开凿_11</t>
    <phoneticPr fontId="1" type="noConversion"/>
  </si>
  <si>
    <t>混凝土砌碹的巷道_周壁用灰浆抹光_3</t>
    <phoneticPr fontId="1" type="noConversion"/>
  </si>
  <si>
    <t>混凝土砌碹的巷道_壁面粗糙_6</t>
    <phoneticPr fontId="1" type="noConversion"/>
  </si>
  <si>
    <t>混凝土砌碹的巷道_壁面光滑_4</t>
    <phoneticPr fontId="1" type="noConversion"/>
  </si>
  <si>
    <r>
      <t>料石砌碹的巷道不抹面_</t>
    </r>
    <r>
      <rPr>
        <sz val="11"/>
        <color theme="1"/>
        <rFont val="宋体"/>
        <family val="3"/>
        <charset val="134"/>
        <scheme val="minor"/>
      </rPr>
      <t>7</t>
    </r>
    <phoneticPr fontId="1" type="noConversion"/>
  </si>
  <si>
    <r>
      <t>锚杆喷射混凝土支护的巷道_</t>
    </r>
    <r>
      <rPr>
        <sz val="11"/>
        <color theme="1"/>
        <rFont val="宋体"/>
        <family val="3"/>
        <charset val="134"/>
        <scheme val="minor"/>
      </rPr>
      <t>13</t>
    </r>
    <phoneticPr fontId="1" type="noConversion"/>
  </si>
  <si>
    <r>
      <t>锚杆喷射混凝土支护的巷道_光面爆破</t>
    </r>
    <r>
      <rPr>
        <sz val="11"/>
        <color theme="1"/>
        <rFont val="宋体"/>
        <family val="3"/>
        <charset val="134"/>
        <scheme val="minor"/>
      </rPr>
      <t>_6</t>
    </r>
    <phoneticPr fontId="1" type="noConversion"/>
  </si>
  <si>
    <r>
      <t>喷射混凝土支护的巷道_</t>
    </r>
    <r>
      <rPr>
        <sz val="11"/>
        <color theme="1"/>
        <rFont val="宋体"/>
        <family val="3"/>
        <charset val="134"/>
        <scheme val="minor"/>
      </rPr>
      <t>10</t>
    </r>
    <phoneticPr fontId="1" type="noConversion"/>
  </si>
  <si>
    <r>
      <t>混凝土棚子支护的巷道_</t>
    </r>
    <r>
      <rPr>
        <sz val="11"/>
        <color theme="1"/>
        <rFont val="宋体"/>
        <family val="3"/>
        <charset val="134"/>
        <scheme val="minor"/>
      </rPr>
      <t>14</t>
    </r>
    <phoneticPr fontId="1" type="noConversion"/>
  </si>
  <si>
    <r>
      <t>两隔间_无梯子间</t>
    </r>
    <r>
      <rPr>
        <sz val="11"/>
        <color theme="1"/>
        <rFont val="宋体"/>
        <family val="3"/>
        <charset val="134"/>
        <scheme val="minor"/>
      </rPr>
      <t>_22</t>
    </r>
    <phoneticPr fontId="1" type="noConversion"/>
  </si>
  <si>
    <r>
      <t>两隔间_其中一格为有台板的梯子间</t>
    </r>
    <r>
      <rPr>
        <sz val="11"/>
        <color theme="1"/>
        <rFont val="宋体"/>
        <family val="3"/>
        <charset val="134"/>
        <scheme val="minor"/>
      </rPr>
      <t>_58</t>
    </r>
    <phoneticPr fontId="1" type="noConversion"/>
  </si>
  <si>
    <r>
      <t>三隔间_无梯子间</t>
    </r>
    <r>
      <rPr>
        <sz val="11"/>
        <color theme="1"/>
        <rFont val="宋体"/>
        <family val="3"/>
        <charset val="134"/>
        <scheme val="minor"/>
      </rPr>
      <t>_28</t>
    </r>
    <phoneticPr fontId="1" type="noConversion"/>
  </si>
  <si>
    <r>
      <t>三隔间_其中一格为有台板的梯子间</t>
    </r>
    <r>
      <rPr>
        <sz val="11"/>
        <color theme="1"/>
        <rFont val="宋体"/>
        <family val="3"/>
        <charset val="134"/>
        <scheme val="minor"/>
      </rPr>
      <t>_52</t>
    </r>
    <phoneticPr fontId="1" type="noConversion"/>
  </si>
  <si>
    <r>
      <t>无支护的巷道型采场_</t>
    </r>
    <r>
      <rPr>
        <sz val="11"/>
        <color theme="1"/>
        <rFont val="宋体"/>
        <family val="3"/>
        <charset val="134"/>
        <scheme val="minor"/>
      </rPr>
      <t>37</t>
    </r>
    <phoneticPr fontId="1" type="noConversion"/>
  </si>
  <si>
    <r>
      <t>木支架的巷道型采场_</t>
    </r>
    <r>
      <rPr>
        <sz val="11"/>
        <color theme="1"/>
        <rFont val="宋体"/>
        <family val="3"/>
        <charset val="134"/>
        <scheme val="minor"/>
      </rPr>
      <t>45</t>
    </r>
    <phoneticPr fontId="1" type="noConversion"/>
  </si>
  <si>
    <r>
      <t>薄矿脉壁式充填法采场_</t>
    </r>
    <r>
      <rPr>
        <sz val="11"/>
        <color theme="1"/>
        <rFont val="宋体"/>
        <family val="3"/>
        <charset val="134"/>
        <scheme val="minor"/>
      </rPr>
      <t>65</t>
    </r>
    <phoneticPr fontId="1" type="noConversion"/>
  </si>
  <si>
    <r>
      <t>电耙巷道_</t>
    </r>
    <r>
      <rPr>
        <sz val="11"/>
        <color theme="1"/>
        <rFont val="宋体"/>
        <family val="3"/>
        <charset val="134"/>
        <scheme val="minor"/>
      </rPr>
      <t>55</t>
    </r>
    <phoneticPr fontId="1" type="noConversion"/>
  </si>
  <si>
    <r>
      <t>无装备无梯子间混凝土砌壁的圆形井筒_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</si>
  <si>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无装备无梯子间料石砌壁的圆形井筒_</t>
    </r>
    <r>
      <rPr>
        <sz val="11"/>
        <color theme="1"/>
        <rFont val="宋体"/>
        <family val="3"/>
        <charset val="134"/>
        <scheme val="minor"/>
      </rPr>
      <t>4</t>
    </r>
    <phoneticPr fontId="1" type="noConversion"/>
  </si>
  <si>
    <r>
      <t>无装备无梯子间无支护的圆形井筒_</t>
    </r>
    <r>
      <rPr>
        <sz val="11"/>
        <color theme="1"/>
        <rFont val="宋体"/>
        <family val="3"/>
        <charset val="134"/>
        <scheme val="minor"/>
      </rPr>
      <t>14</t>
    </r>
    <phoneticPr fontId="1" type="noConversion"/>
  </si>
  <si>
    <t>无装备无梯子间混凝土弧形预制件井壁圆形井筒_10</t>
    <phoneticPr fontId="1" type="noConversion"/>
  </si>
  <si>
    <r>
      <t>无装备无梯子间木支护的矩形单格井筒_</t>
    </r>
    <r>
      <rPr>
        <sz val="11"/>
        <color theme="1"/>
        <rFont val="宋体"/>
        <family val="3"/>
        <charset val="134"/>
        <scheme val="minor"/>
      </rPr>
      <t>12</t>
    </r>
    <phoneticPr fontId="1" type="noConversion"/>
  </si>
  <si>
    <r>
      <t>有罐梁_无梯子间木支护的矩形井筒</t>
    </r>
    <r>
      <rPr>
        <sz val="11"/>
        <color theme="1"/>
        <rFont val="宋体"/>
        <family val="3"/>
        <charset val="134"/>
        <scheme val="minor"/>
      </rPr>
      <t>_22</t>
    </r>
    <phoneticPr fontId="1" type="noConversion"/>
  </si>
  <si>
    <r>
      <t>有罐梁_有人梯无梯子平台木支护的矩形井筒</t>
    </r>
    <r>
      <rPr>
        <sz val="11"/>
        <color theme="1"/>
        <rFont val="宋体"/>
        <family val="3"/>
        <charset val="134"/>
        <scheme val="minor"/>
      </rPr>
      <t>_32</t>
    </r>
    <phoneticPr fontId="1" type="noConversion"/>
  </si>
  <si>
    <r>
      <t>圆形金属风筒直径1000 mm</t>
    </r>
    <r>
      <rPr>
        <sz val="11"/>
        <color theme="1"/>
        <rFont val="宋体"/>
        <family val="3"/>
        <charset val="134"/>
        <scheme val="minor"/>
      </rPr>
      <t>_2.5</t>
    </r>
    <phoneticPr fontId="1" type="noConversion"/>
  </si>
  <si>
    <r>
      <t>柔性风筒长为10m_直径为400mm</t>
    </r>
    <r>
      <rPr>
        <sz val="11"/>
        <color theme="1"/>
        <rFont val="宋体"/>
        <family val="3"/>
        <charset val="134"/>
        <scheme val="minor"/>
      </rPr>
      <t>_4.8</t>
    </r>
    <phoneticPr fontId="1" type="noConversion"/>
  </si>
  <si>
    <r>
      <t>柔性风筒长为10m_直径为500mm</t>
    </r>
    <r>
      <rPr>
        <sz val="11"/>
        <color theme="1"/>
        <rFont val="宋体"/>
        <family val="3"/>
        <charset val="134"/>
        <scheme val="minor"/>
      </rPr>
      <t>_4.2</t>
    </r>
    <phoneticPr fontId="1" type="noConversion"/>
  </si>
  <si>
    <r>
      <t>柔性风筒长为10m_直径为600mm</t>
    </r>
    <r>
      <rPr>
        <sz val="11"/>
        <color theme="1"/>
        <rFont val="宋体"/>
        <family val="3"/>
        <charset val="134"/>
        <scheme val="minor"/>
      </rPr>
      <t>_3.6</t>
    </r>
    <phoneticPr fontId="1" type="noConversion"/>
  </si>
  <si>
    <t>圆形金属风筒直径为300_400mm_4</t>
    <phoneticPr fontId="1" type="noConversion"/>
  </si>
  <si>
    <t>圆形金属风筒直径500_600mm_3</t>
    <phoneticPr fontId="1" type="noConversion"/>
  </si>
  <si>
    <t>局阻系数（%）</t>
    <phoneticPr fontId="3" type="noConversion"/>
  </si>
  <si>
    <t>总摩擦阻力（Pa）</t>
    <phoneticPr fontId="3" type="noConversion"/>
  </si>
  <si>
    <t>计算
结果</t>
    <phoneticPr fontId="3" type="noConversion"/>
  </si>
  <si>
    <t>平均海拔高度（m）</t>
    <phoneticPr fontId="3" type="noConversion"/>
  </si>
  <si>
    <t>平均海拔1000～1500m以上才需修正。</t>
    <phoneticPr fontId="3" type="noConversion"/>
  </si>
  <si>
    <r>
      <t>一般为矿井通风摩擦总阻力的10</t>
    </r>
    <r>
      <rPr>
        <b/>
        <sz val="11"/>
        <color theme="1"/>
        <rFont val="宋体"/>
        <family val="3"/>
        <charset val="134"/>
      </rPr>
      <t>～</t>
    </r>
    <r>
      <rPr>
        <b/>
        <sz val="11"/>
        <color theme="1"/>
        <rFont val="宋体"/>
        <family val="3"/>
        <charset val="134"/>
        <scheme val="minor"/>
      </rPr>
      <t>20%。</t>
    </r>
    <phoneticPr fontId="3" type="noConversion"/>
  </si>
  <si>
    <t>计算结果含局阻系数和高海拔因素。</t>
    <phoneticPr fontId="3" type="noConversion"/>
  </si>
  <si>
    <t>说明：</t>
    <phoneticPr fontId="3" type="noConversion"/>
  </si>
  <si>
    <t>灰底为填写区</t>
    <phoneticPr fontId="3" type="noConversion"/>
  </si>
  <si>
    <t>橙底为选择区</t>
    <phoneticPr fontId="3" type="noConversion"/>
  </si>
  <si>
    <t>黄底为自动区</t>
    <phoneticPr fontId="3" type="noConversion"/>
  </si>
  <si>
    <t>几分之一</t>
    <phoneticPr fontId="3" type="noConversion"/>
  </si>
  <si>
    <t>三心拱巷道</t>
    <phoneticPr fontId="3" type="noConversion"/>
  </si>
  <si>
    <t>三心拱</t>
    <phoneticPr fontId="1" type="noConversion"/>
  </si>
  <si>
    <t>点击表格选择巷道参数或类似巷道参数得出需要参数，若参数有出入可直接修改。</t>
    <phoneticPr fontId="3" type="noConversion"/>
  </si>
  <si>
    <t>黄底区域参数直接计算所得，不需填写。容易时期一般为通风线路最短时期，困难时期一般为通风线路最长时期。</t>
    <phoneticPr fontId="3" type="noConversion"/>
  </si>
  <si>
    <t>在此区域输入通风巷道基本参数，有几条填几条，形成一条通风回路，顺序为进风巷→用风点→回风巷，风量分配一般为用风点前由大到小，用风点后由小到大，出入风量一致。</t>
    <phoneticPr fontId="3" type="noConversion"/>
  </si>
  <si>
    <t>序号</t>
  </si>
  <si>
    <t>巷道名称</t>
  </si>
  <si>
    <t>摩擦阻力系数</t>
  </si>
  <si>
    <t>井巷长度</t>
  </si>
  <si>
    <t>巷道周长</t>
  </si>
  <si>
    <t>净断面面积</t>
  </si>
  <si>
    <t>风阻</t>
  </si>
  <si>
    <t>风量</t>
  </si>
  <si>
    <t>风速</t>
  </si>
  <si>
    <t>L（m）</t>
  </si>
  <si>
    <t>P（m）</t>
  </si>
  <si>
    <t>S（㎡）</t>
  </si>
  <si>
    <t>Q（m³/s）</t>
  </si>
  <si>
    <t>（m/s）</t>
  </si>
  <si>
    <t>摩擦阻力</t>
    <phoneticPr fontId="3" type="noConversion"/>
  </si>
  <si>
    <t>合计</t>
    <phoneticPr fontId="3" type="noConversion"/>
  </si>
  <si>
    <r>
      <t>水平</t>
    </r>
    <r>
      <rPr>
        <sz val="11"/>
        <color theme="1"/>
        <rFont val="宋体"/>
        <family val="3"/>
        <charset val="134"/>
        <scheme val="minor"/>
      </rPr>
      <t>巷道</t>
    </r>
    <phoneticPr fontId="1" type="noConversion"/>
  </si>
  <si>
    <t>高海拔系数</t>
    <phoneticPr fontId="3" type="noConversion"/>
  </si>
  <si>
    <t>-</t>
    <phoneticPr fontId="3" type="noConversion"/>
  </si>
  <si>
    <t>合并“序号”、“巷道名称”、“净断面面积”、“风量”等连续内容一致单元格。</t>
    <phoneticPr fontId="3" type="noConversion"/>
  </si>
  <si>
    <t>无高海拔影响时删除该行。</t>
    <phoneticPr fontId="3" type="noConversion"/>
  </si>
  <si>
    <t>项目简称：</t>
    <phoneticPr fontId="3" type="noConversion"/>
  </si>
  <si>
    <t xml:space="preserve">数据来源：王雪旺采矿设计网_www.wangxuewang.com </t>
    <phoneticPr fontId="3" type="noConversion"/>
  </si>
  <si>
    <t>数据来源：王雪旺采矿设计网_www.wangxuewang.com</t>
    <phoneticPr fontId="3" type="noConversion"/>
  </si>
  <si>
    <t>通风阻力计算表</t>
    <phoneticPr fontId="3" type="noConversion"/>
  </si>
  <si>
    <t>此表为矿井容易及困难时期通风阻力计算通用模板，仅仅导出报表的文件名不一致，可将此表另存并修改后上传至不同时期网页。</t>
    <phoneticPr fontId="3" type="noConversion"/>
  </si>
  <si>
    <r>
      <t>a（×10</t>
    </r>
    <r>
      <rPr>
        <vertAlign val="superscript"/>
        <sz val="12"/>
        <rFont val="仿宋"/>
        <family val="3"/>
        <charset val="134"/>
      </rPr>
      <t>³</t>
    </r>
    <r>
      <rPr>
        <sz val="12"/>
        <rFont val="仿宋"/>
        <family val="3"/>
        <charset val="134"/>
      </rPr>
      <t>）</t>
    </r>
    <phoneticPr fontId="3" type="noConversion"/>
  </si>
  <si>
    <r>
      <t>S</t>
    </r>
    <r>
      <rPr>
        <vertAlign val="superscript"/>
        <sz val="12"/>
        <rFont val="仿宋"/>
        <family val="3"/>
        <charset val="134"/>
      </rPr>
      <t>³</t>
    </r>
    <phoneticPr fontId="3" type="noConversion"/>
  </si>
  <si>
    <r>
      <t>R=aPL/S</t>
    </r>
    <r>
      <rPr>
        <vertAlign val="superscript"/>
        <sz val="12"/>
        <rFont val="仿宋"/>
        <family val="3"/>
        <charset val="134"/>
      </rPr>
      <t>³</t>
    </r>
    <phoneticPr fontId="3" type="noConversion"/>
  </si>
  <si>
    <r>
      <t>q</t>
    </r>
    <r>
      <rPr>
        <vertAlign val="superscript"/>
        <sz val="12"/>
        <rFont val="仿宋"/>
        <family val="3"/>
        <charset val="134"/>
      </rPr>
      <t>²</t>
    </r>
    <phoneticPr fontId="3" type="noConversion"/>
  </si>
  <si>
    <r>
      <t>h=Rq</t>
    </r>
    <r>
      <rPr>
        <vertAlign val="superscript"/>
        <sz val="12"/>
        <rFont val="仿宋"/>
        <family val="3"/>
        <charset val="134"/>
      </rPr>
      <t>²</t>
    </r>
    <r>
      <rPr>
        <sz val="12"/>
        <rFont val="仿宋"/>
        <family val="3"/>
        <charset val="134"/>
      </rPr>
      <t>（Pa）</t>
    </r>
    <phoneticPr fontId="3" type="noConversion"/>
  </si>
  <si>
    <t>若数据不易编辑，选中需编辑的整列→数据→分列→智能分列即可。</t>
    <phoneticPr fontId="3" type="noConversion"/>
  </si>
  <si>
    <t>火星锂矿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</si>
</sst>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0.00_);[Red]\(0.00\)"/>
    <numFmt numFmtId="178" formatCode="0.00_ "/>
    <numFmt numFmtId="179" formatCode="0.000_);[Red]\(0.000\)"/>
  </numFmts>
  <fonts count="2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vertAlign val="superscript"/>
      <sz val="11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vertAlign val="superscript"/>
      <sz val="12"/>
      <color theme="1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rgb="FFFFFF00"/>
      <name val="宋体"/>
      <family val="3"/>
      <charset val="134"/>
      <scheme val="minor"/>
    </font>
    <font>
      <sz val="11"/>
      <color rgb="FFFFFF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2"/>
      <name val="仿宋"/>
      <family val="3"/>
      <charset val="134"/>
    </font>
    <font>
      <vertAlign val="superscript"/>
      <sz val="12"/>
      <name val="仿宋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799859614856410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indexed="64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indexed="64"/>
      </left>
      <right style="medium">
        <color theme="4" tint="0.79998168889431442"/>
      </right>
      <top style="medium">
        <color theme="4" tint="0.79998168889431442"/>
      </top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indexed="64"/>
      </bottom>
      <diagonal/>
    </border>
    <border>
      <left style="medium">
        <color theme="4" tint="0.79998168889431442"/>
      </left>
      <right style="medium">
        <color indexed="64"/>
      </right>
      <top style="medium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theme="3" tint="0.79998168889431442"/>
      </right>
      <top style="medium">
        <color indexed="64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indexed="64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indexed="64"/>
      </right>
      <top style="medium">
        <color indexed="64"/>
      </top>
      <bottom style="medium">
        <color theme="3" tint="0.79998168889431442"/>
      </bottom>
      <diagonal/>
    </border>
    <border>
      <left style="medium">
        <color indexed="64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indexed="64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indexed="64"/>
      </left>
      <right style="medium">
        <color theme="3" tint="0.79998168889431442"/>
      </right>
      <top style="medium">
        <color theme="3" tint="0.79998168889431442"/>
      </top>
      <bottom style="medium">
        <color indexed="64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indexed="64"/>
      </bottom>
      <diagonal/>
    </border>
    <border>
      <left style="medium">
        <color theme="3" tint="0.79998168889431442"/>
      </left>
      <right style="medium">
        <color indexed="64"/>
      </right>
      <top style="medium">
        <color theme="3" tint="0.79998168889431442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79998168889431442"/>
      </right>
      <top style="medium">
        <color indexed="64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indexed="64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indexed="64"/>
      </right>
      <top style="medium">
        <color indexed="64"/>
      </top>
      <bottom style="medium">
        <color theme="4" tint="0.79998168889431442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0" fontId="10" fillId="0" borderId="15" xfId="1" applyFont="1" applyFill="1" applyBorder="1" applyAlignment="1" applyProtection="1">
      <alignment horizontal="center" vertical="center" wrapText="1"/>
      <protection locked="0" hidden="1"/>
    </xf>
    <xf numFmtId="0" fontId="10" fillId="0" borderId="12" xfId="1" applyFont="1" applyFill="1" applyBorder="1" applyAlignment="1" applyProtection="1">
      <alignment horizontal="center" vertical="center" wrapText="1"/>
      <protection locked="0" hidden="1"/>
    </xf>
    <xf numFmtId="0" fontId="10" fillId="0" borderId="5" xfId="1" applyFont="1" applyFill="1" applyBorder="1" applyAlignment="1" applyProtection="1">
      <alignment horizontal="center" vertical="center" wrapText="1"/>
      <protection locked="0" hidden="1"/>
    </xf>
    <xf numFmtId="0" fontId="10" fillId="8" borderId="6" xfId="1" applyFont="1" applyFill="1" applyBorder="1" applyAlignment="1" applyProtection="1">
      <alignment horizontal="center" vertical="center" wrapText="1"/>
      <protection locked="0" hidden="1"/>
    </xf>
    <xf numFmtId="0" fontId="10" fillId="0" borderId="5" xfId="1" applyFont="1" applyFill="1" applyBorder="1" applyAlignment="1" applyProtection="1">
      <alignment horizontal="center" vertical="center" wrapText="1"/>
      <protection locked="0" hidden="1"/>
    </xf>
    <xf numFmtId="0" fontId="10" fillId="0" borderId="14" xfId="1" applyFont="1" applyFill="1" applyBorder="1" applyAlignment="1" applyProtection="1">
      <alignment horizontal="center" vertical="center" wrapText="1"/>
      <protection locked="0" hidden="1"/>
    </xf>
    <xf numFmtId="0" fontId="10" fillId="0" borderId="4" xfId="1" applyFont="1" applyFill="1" applyBorder="1" applyAlignment="1" applyProtection="1">
      <alignment horizontal="center" vertical="center" wrapText="1"/>
      <protection locked="0" hidden="1"/>
    </xf>
    <xf numFmtId="0" fontId="10" fillId="0" borderId="6" xfId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7" fillId="2" borderId="7" xfId="1" applyFont="1" applyFill="1" applyBorder="1" applyAlignment="1" applyProtection="1">
      <alignment horizontal="center" vertical="center" wrapText="1"/>
      <protection locked="0" hidden="1"/>
    </xf>
    <xf numFmtId="0" fontId="7" fillId="2" borderId="1" xfId="1" applyFont="1" applyFill="1" applyBorder="1" applyAlignment="1" applyProtection="1">
      <alignment horizontal="center" vertical="center" wrapText="1"/>
      <protection locked="0" hidden="1"/>
    </xf>
    <xf numFmtId="0" fontId="7" fillId="2" borderId="8" xfId="1" applyFont="1" applyFill="1" applyBorder="1" applyAlignment="1" applyProtection="1">
      <alignment horizontal="center" vertical="center" wrapText="1"/>
      <protection locked="0" hidden="1"/>
    </xf>
    <xf numFmtId="0" fontId="7" fillId="3" borderId="3" xfId="1" applyFont="1" applyFill="1" applyBorder="1" applyAlignment="1" applyProtection="1">
      <alignment horizontal="center" vertical="center" wrapText="1"/>
      <protection locked="0" hidden="1"/>
    </xf>
    <xf numFmtId="0" fontId="7" fillId="3" borderId="1" xfId="1" applyFont="1" applyFill="1" applyBorder="1" applyAlignment="1" applyProtection="1">
      <alignment horizontal="center" vertical="center" wrapText="1"/>
      <protection locked="0" hidden="1"/>
    </xf>
    <xf numFmtId="0" fontId="7" fillId="3" borderId="2" xfId="1" applyFont="1" applyFill="1" applyBorder="1" applyAlignment="1" applyProtection="1">
      <alignment horizontal="center" vertical="center" wrapText="1"/>
      <protection locked="0" hidden="1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1" xfId="1" applyFont="1" applyFill="1" applyBorder="1" applyAlignment="1" applyProtection="1">
      <alignment horizontal="center" vertical="center"/>
      <protection locked="0" hidden="1"/>
    </xf>
    <xf numFmtId="0" fontId="7" fillId="4" borderId="1" xfId="1" applyFont="1" applyFill="1" applyBorder="1" applyAlignment="1" applyProtection="1">
      <alignment horizontal="center" vertical="center" wrapText="1"/>
      <protection locked="0" hidden="1"/>
    </xf>
    <xf numFmtId="0" fontId="7" fillId="4" borderId="8" xfId="1" applyFont="1" applyFill="1" applyBorder="1" applyAlignment="1" applyProtection="1">
      <alignment horizontal="center" vertical="center" wrapText="1"/>
      <protection locked="0" hidden="1"/>
    </xf>
    <xf numFmtId="0" fontId="8" fillId="5" borderId="3" xfId="1" applyFont="1" applyFill="1" applyBorder="1" applyAlignment="1" applyProtection="1">
      <alignment horizontal="center" vertical="center"/>
      <protection locked="0" hidden="1"/>
    </xf>
    <xf numFmtId="0" fontId="8" fillId="5" borderId="1" xfId="1" applyFont="1" applyFill="1" applyBorder="1" applyAlignment="1" applyProtection="1">
      <alignment horizontal="center" vertical="center"/>
      <protection locked="0" hidden="1"/>
    </xf>
    <xf numFmtId="0" fontId="7" fillId="5" borderId="1" xfId="1" applyFont="1" applyFill="1" applyBorder="1" applyAlignment="1" applyProtection="1">
      <alignment horizontal="center" vertical="center" wrapText="1"/>
      <protection locked="0" hidden="1"/>
    </xf>
    <xf numFmtId="0" fontId="7" fillId="5" borderId="8" xfId="1" applyFont="1" applyFill="1" applyBorder="1" applyAlignment="1" applyProtection="1">
      <alignment horizontal="center" vertical="center" wrapText="1"/>
      <protection locked="0" hidden="1"/>
    </xf>
    <xf numFmtId="0" fontId="0" fillId="7" borderId="9" xfId="0" applyFill="1" applyBorder="1" applyAlignment="1" applyProtection="1">
      <alignment horizontal="center" vertical="center"/>
      <protection locked="0" hidden="1"/>
    </xf>
    <xf numFmtId="0" fontId="0" fillId="7" borderId="10" xfId="0" applyFill="1" applyBorder="1" applyAlignment="1" applyProtection="1">
      <alignment horizontal="center" vertical="center"/>
      <protection locked="0" hidden="1"/>
    </xf>
    <xf numFmtId="178" fontId="9" fillId="6" borderId="10" xfId="0" applyNumberFormat="1" applyFont="1" applyFill="1" applyBorder="1" applyAlignment="1" applyProtection="1">
      <alignment horizontal="center" vertical="center"/>
      <protection locked="0" hidden="1"/>
    </xf>
    <xf numFmtId="178" fontId="9" fillId="6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7" borderId="13" xfId="0" applyFill="1" applyBorder="1" applyAlignment="1" applyProtection="1">
      <alignment horizontal="center" vertical="center"/>
      <protection locked="0" hidden="1"/>
    </xf>
    <xf numFmtId="177" fontId="9" fillId="6" borderId="10" xfId="0" applyNumberFormat="1" applyFont="1" applyFill="1" applyBorder="1" applyAlignment="1" applyProtection="1">
      <alignment horizontal="center" vertical="center"/>
      <protection locked="0" hidden="1"/>
    </xf>
    <xf numFmtId="177" fontId="9" fillId="6" borderId="11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2" xfId="0" applyFont="1" applyBorder="1" applyAlignment="1" applyProtection="1">
      <alignment horizontal="center" vertical="center" wrapText="1"/>
      <protection locked="0" hidden="1"/>
    </xf>
    <xf numFmtId="0" fontId="4" fillId="0" borderId="23" xfId="0" applyFont="1" applyBorder="1" applyAlignment="1" applyProtection="1">
      <alignment horizontal="center" vertical="center"/>
      <protection locked="0" hidden="1"/>
    </xf>
    <xf numFmtId="1" fontId="15" fillId="7" borderId="23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4" xfId="0" applyFont="1" applyBorder="1" applyAlignment="1" applyProtection="1">
      <alignment horizontal="left" vertical="center"/>
      <protection locked="0" hidden="1"/>
    </xf>
    <xf numFmtId="2" fontId="21" fillId="0" borderId="0" xfId="0" applyNumberFormat="1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center" vertical="center"/>
      <protection locked="0" hidden="1"/>
    </xf>
    <xf numFmtId="0" fontId="0" fillId="7" borderId="1" xfId="0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4" fillId="0" borderId="25" xfId="0" applyFont="1" applyBorder="1" applyAlignment="1" applyProtection="1">
      <alignment horizontal="center" vertical="center" wrapText="1"/>
      <protection locked="0" hidden="1"/>
    </xf>
    <xf numFmtId="0" fontId="4" fillId="0" borderId="26" xfId="0" applyFont="1" applyBorder="1" applyAlignment="1" applyProtection="1">
      <alignment horizontal="center" vertical="center"/>
      <protection locked="0" hidden="1"/>
    </xf>
    <xf numFmtId="1" fontId="15" fillId="7" borderId="26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7" xfId="0" applyFont="1" applyBorder="1" applyAlignment="1" applyProtection="1">
      <alignment horizontal="left" vertical="center"/>
      <protection locked="0" hidden="1"/>
    </xf>
    <xf numFmtId="0" fontId="21" fillId="0" borderId="0" xfId="0" applyFont="1" applyFill="1" applyAlignment="1" applyProtection="1">
      <alignment horizontal="center" vertical="center"/>
      <protection locked="0" hidden="1"/>
    </xf>
    <xf numFmtId="0" fontId="0" fillId="8" borderId="1" xfId="0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4" fillId="0" borderId="28" xfId="0" applyFont="1" applyBorder="1" applyAlignment="1" applyProtection="1">
      <alignment horizontal="center" vertical="center"/>
      <protection locked="0" hidden="1"/>
    </xf>
    <xf numFmtId="0" fontId="4" fillId="0" borderId="29" xfId="0" applyFont="1" applyBorder="1" applyAlignment="1" applyProtection="1">
      <alignment horizontal="center" vertical="center"/>
      <protection locked="0" hidden="1"/>
    </xf>
    <xf numFmtId="0" fontId="4" fillId="0" borderId="30" xfId="0" applyFont="1" applyBorder="1" applyAlignment="1" applyProtection="1">
      <alignment horizontal="left" vertical="center"/>
      <protection locked="0" hidden="1"/>
    </xf>
    <xf numFmtId="0" fontId="4" fillId="0" borderId="32" xfId="0" applyFont="1" applyBorder="1" applyAlignment="1" applyProtection="1">
      <alignment horizontal="center" vertical="center"/>
      <protection locked="0" hidden="1"/>
    </xf>
    <xf numFmtId="0" fontId="0" fillId="6" borderId="3" xfId="0" applyFill="1" applyBorder="1" applyAlignment="1" applyProtection="1">
      <alignment horizontal="center" vertical="center"/>
      <protection locked="0" hidden="1"/>
    </xf>
    <xf numFmtId="0" fontId="11" fillId="0" borderId="32" xfId="0" applyFont="1" applyBorder="1" applyAlignment="1" applyProtection="1">
      <alignment horizontal="center" vertical="center"/>
      <protection locked="0" hidden="1"/>
    </xf>
    <xf numFmtId="0" fontId="11" fillId="0" borderId="33" xfId="0" applyFont="1" applyBorder="1" applyAlignment="1" applyProtection="1">
      <alignment horizontal="center" vertical="center" wrapText="1"/>
      <protection locked="0" hidden="1"/>
    </xf>
    <xf numFmtId="0" fontId="12" fillId="0" borderId="33" xfId="0" applyFont="1" applyBorder="1" applyAlignment="1" applyProtection="1">
      <alignment horizontal="center" vertical="center" wrapText="1"/>
      <protection locked="0" hidden="1"/>
    </xf>
    <xf numFmtId="0" fontId="12" fillId="0" borderId="31" xfId="0" applyFont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2" fillId="7" borderId="35" xfId="0" applyFont="1" applyFill="1" applyBorder="1" applyAlignment="1" applyProtection="1">
      <alignment horizontal="center" vertical="center"/>
      <protection locked="0" hidden="1"/>
    </xf>
    <xf numFmtId="0" fontId="0" fillId="7" borderId="35" xfId="0" applyFill="1" applyBorder="1" applyAlignment="1" applyProtection="1">
      <alignment horizontal="center" vertical="center"/>
      <protection locked="0" hidden="1"/>
    </xf>
    <xf numFmtId="0" fontId="2" fillId="8" borderId="35" xfId="0" applyFont="1" applyFill="1" applyBorder="1" applyAlignment="1" applyProtection="1">
      <alignment horizontal="center" vertical="center"/>
      <protection locked="0" hidden="1"/>
    </xf>
    <xf numFmtId="0" fontId="2" fillId="8" borderId="35" xfId="0" applyFont="1" applyFill="1" applyBorder="1" applyAlignment="1" applyProtection="1">
      <alignment horizontal="left" vertical="center"/>
      <protection locked="0" hidden="1"/>
    </xf>
    <xf numFmtId="0" fontId="18" fillId="6" borderId="35" xfId="0" applyFont="1" applyFill="1" applyBorder="1" applyAlignment="1" applyProtection="1">
      <alignment horizontal="center" vertical="center"/>
      <protection locked="0" hidden="1"/>
    </xf>
    <xf numFmtId="176" fontId="19" fillId="6" borderId="35" xfId="0" applyNumberFormat="1" applyFont="1" applyFill="1" applyBorder="1" applyAlignment="1" applyProtection="1">
      <alignment horizontal="center" vertical="center"/>
      <protection locked="0" hidden="1"/>
    </xf>
    <xf numFmtId="0" fontId="19" fillId="6" borderId="35" xfId="0" applyFont="1" applyFill="1" applyBorder="1" applyAlignment="1" applyProtection="1">
      <alignment horizontal="center" vertical="center"/>
      <protection locked="0" hidden="1"/>
    </xf>
    <xf numFmtId="0" fontId="0" fillId="8" borderId="35" xfId="0" applyFill="1" applyBorder="1" applyAlignment="1" applyProtection="1">
      <alignment horizontal="center" vertical="center"/>
      <protection locked="0" hidden="1"/>
    </xf>
    <xf numFmtId="0" fontId="18" fillId="6" borderId="36" xfId="0" applyFont="1" applyFill="1" applyBorder="1" applyAlignment="1" applyProtection="1">
      <alignment horizontal="center" vertical="center"/>
      <protection locked="0" hidden="1"/>
    </xf>
    <xf numFmtId="0" fontId="0" fillId="0" borderId="16" xfId="0" applyBorder="1" applyAlignment="1" applyProtection="1">
      <alignment horizontal="center" vertical="center"/>
      <protection locked="0" hidden="1"/>
    </xf>
    <xf numFmtId="0" fontId="2" fillId="7" borderId="17" xfId="0" applyFont="1" applyFill="1" applyBorder="1" applyAlignment="1" applyProtection="1">
      <alignment horizontal="center" vertical="center"/>
      <protection locked="0" hidden="1"/>
    </xf>
    <xf numFmtId="0" fontId="0" fillId="7" borderId="17" xfId="0" applyFill="1" applyBorder="1" applyAlignment="1" applyProtection="1">
      <alignment horizontal="center" vertical="center"/>
      <protection locked="0" hidden="1"/>
    </xf>
    <xf numFmtId="0" fontId="0" fillId="8" borderId="17" xfId="0" applyFill="1" applyBorder="1" applyAlignment="1" applyProtection="1">
      <alignment horizontal="center" vertical="center"/>
      <protection locked="0" hidden="1"/>
    </xf>
    <xf numFmtId="0" fontId="0" fillId="8" borderId="17" xfId="0" applyFill="1" applyBorder="1" applyAlignment="1" applyProtection="1">
      <alignment horizontal="left" vertical="center"/>
      <protection locked="0" hidden="1"/>
    </xf>
    <xf numFmtId="0" fontId="18" fillId="6" borderId="17" xfId="0" applyFont="1" applyFill="1" applyBorder="1" applyAlignment="1" applyProtection="1">
      <alignment horizontal="center" vertical="center"/>
      <protection locked="0" hidden="1"/>
    </xf>
    <xf numFmtId="0" fontId="18" fillId="6" borderId="18" xfId="0" applyFont="1" applyFill="1" applyBorder="1" applyAlignment="1" applyProtection="1">
      <alignment horizontal="center" vertical="center"/>
      <protection locked="0" hidden="1"/>
    </xf>
    <xf numFmtId="0" fontId="0" fillId="0" borderId="19" xfId="0" applyBorder="1" applyAlignment="1" applyProtection="1">
      <alignment horizontal="center" vertical="center"/>
      <protection locked="0" hidden="1"/>
    </xf>
    <xf numFmtId="0" fontId="0" fillId="7" borderId="20" xfId="0" applyFill="1" applyBorder="1" applyAlignment="1" applyProtection="1">
      <alignment horizontal="center" vertical="center"/>
      <protection locked="0" hidden="1"/>
    </xf>
    <xf numFmtId="0" fontId="0" fillId="8" borderId="20" xfId="0" applyFill="1" applyBorder="1" applyAlignment="1" applyProtection="1">
      <alignment horizontal="center" vertical="center"/>
      <protection locked="0" hidden="1"/>
    </xf>
    <xf numFmtId="0" fontId="0" fillId="8" borderId="20" xfId="0" applyFill="1" applyBorder="1" applyAlignment="1" applyProtection="1">
      <alignment horizontal="left" vertical="center"/>
      <protection locked="0" hidden="1"/>
    </xf>
    <xf numFmtId="0" fontId="18" fillId="6" borderId="20" xfId="0" applyFont="1" applyFill="1" applyBorder="1" applyAlignment="1" applyProtection="1">
      <alignment horizontal="center" vertical="center"/>
      <protection locked="0" hidden="1"/>
    </xf>
    <xf numFmtId="0" fontId="18" fillId="6" borderId="21" xfId="0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0" fontId="4" fillId="7" borderId="33" xfId="0" applyFont="1" applyFill="1" applyBorder="1" applyAlignment="1" applyProtection="1">
      <alignment horizontal="center" vertical="center"/>
      <protection locked="0" hidden="1"/>
    </xf>
    <xf numFmtId="0" fontId="4" fillId="7" borderId="31" xfId="0" applyFont="1" applyFill="1" applyBorder="1" applyAlignment="1" applyProtection="1">
      <alignment horizontal="center" vertical="center"/>
      <protection locked="0" hidden="1"/>
    </xf>
    <xf numFmtId="176" fontId="19" fillId="6" borderId="17" xfId="0" applyNumberFormat="1" applyFont="1" applyFill="1" applyBorder="1" applyAlignment="1" applyProtection="1">
      <alignment horizontal="center" vertical="center"/>
      <protection locked="0" hidden="1"/>
    </xf>
    <xf numFmtId="0" fontId="19" fillId="6" borderId="17" xfId="0" applyFont="1" applyFill="1" applyBorder="1" applyAlignment="1" applyProtection="1">
      <alignment horizontal="center" vertical="center"/>
      <protection locked="0" hidden="1"/>
    </xf>
    <xf numFmtId="0" fontId="19" fillId="6" borderId="20" xfId="0" applyFont="1" applyFill="1" applyBorder="1" applyAlignment="1" applyProtection="1">
      <alignment horizontal="center" vertical="center"/>
      <protection locked="0" hidden="1"/>
    </xf>
    <xf numFmtId="176" fontId="19" fillId="6" borderId="20" xfId="0" applyNumberFormat="1" applyFont="1" applyFill="1" applyBorder="1" applyAlignment="1" applyProtection="1">
      <alignment horizontal="center" vertical="center"/>
      <protection locked="0" hidden="1"/>
    </xf>
    <xf numFmtId="1" fontId="16" fillId="6" borderId="29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179" fontId="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0" xfId="3" applyFont="1" applyFill="1" applyBorder="1" applyAlignment="1" applyProtection="1">
      <alignment vertical="center"/>
      <protection locked="0" hidden="1"/>
    </xf>
    <xf numFmtId="0" fontId="22" fillId="0" borderId="0" xfId="3" applyFont="1" applyFill="1" applyBorder="1" applyAlignment="1" applyProtection="1">
      <alignment horizontal="center" vertical="center"/>
      <protection locked="0" hidden="1"/>
    </xf>
    <xf numFmtId="179" fontId="2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quotePrefix="1" applyFont="1" applyFill="1" applyBorder="1" applyAlignment="1" applyProtection="1">
      <alignment horizontal="center" vertical="center"/>
      <protection locked="0" hidden="1"/>
    </xf>
    <xf numFmtId="1" fontId="8" fillId="0" borderId="0" xfId="0" applyNumberFormat="1" applyFont="1" applyFill="1" applyBorder="1" applyAlignment="1" applyProtection="1">
      <alignment horizontal="center" vertical="center"/>
      <protection locked="0" hidden="1"/>
    </xf>
    <xf numFmtId="2" fontId="8" fillId="0" borderId="0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常规" xfId="0" builtinId="0"/>
    <cellStyle name="常规 2" xfId="1" xr:uid="{943AB7B9-E11C-40DE-BFC8-A0A7095C3767}"/>
    <cellStyle name="常规 4 2" xfId="2" xr:uid="{A260D8EF-5B1D-4944-BAB8-707C9641CC78}"/>
    <cellStyle name="常规 5" xfId="3" xr:uid="{3EBF7FF9-7F53-4E8C-B8E0-E265F388E9FE}"/>
  </cellStyles>
  <dxfs count="23">
    <dxf>
      <fill>
        <patternFill>
          <bgColor theme="6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8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6" tint="-0.24994659260841701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workbookViewId="0"/>
  </sheetViews>
  <sheetFormatPr defaultColWidth="9" defaultRowHeight="13.5" x14ac:dyDescent="0.3"/>
  <cols>
    <col min="1" max="1" width="9" style="3"/>
    <col min="2" max="2" width="21" style="3" customWidth="1"/>
    <col min="3" max="3" width="11.265625" style="3" customWidth="1"/>
    <col min="4" max="4" width="16.73046875" style="3" customWidth="1"/>
    <col min="5" max="5" width="43.53125" style="4" bestFit="1" customWidth="1"/>
    <col min="6" max="6" width="22.86328125" style="3" customWidth="1"/>
    <col min="7" max="7" width="10.86328125" style="3" bestFit="1" customWidth="1"/>
    <col min="8" max="8" width="13.265625" style="3" customWidth="1"/>
    <col min="9" max="9" width="13.3984375" style="3" bestFit="1" customWidth="1"/>
    <col min="10" max="10" width="12.59765625" style="3" customWidth="1"/>
    <col min="11" max="11" width="9.53125" style="3" customWidth="1"/>
    <col min="12" max="12" width="75.9296875" style="3" customWidth="1"/>
    <col min="13" max="16384" width="9" style="3"/>
  </cols>
  <sheetData>
    <row r="1" spans="1:17" ht="13.5" customHeight="1" thickBot="1" x14ac:dyDescent="0.35"/>
    <row r="2" spans="1:17" ht="24" customHeight="1" x14ac:dyDescent="0.3">
      <c r="A2" s="5" t="s">
        <v>20</v>
      </c>
      <c r="B2" s="6" t="s">
        <v>107</v>
      </c>
      <c r="C2" s="7"/>
      <c r="D2" s="8" t="s">
        <v>106</v>
      </c>
      <c r="E2" s="9">
        <v>3</v>
      </c>
      <c r="F2" s="7" t="s">
        <v>14</v>
      </c>
      <c r="G2" s="10"/>
      <c r="H2" s="11"/>
      <c r="I2" s="12" t="s">
        <v>15</v>
      </c>
      <c r="J2" s="10"/>
      <c r="K2" s="10"/>
      <c r="L2" s="13"/>
      <c r="M2" s="7" t="s">
        <v>26</v>
      </c>
      <c r="N2" s="10"/>
      <c r="O2" s="10"/>
      <c r="P2" s="10"/>
      <c r="Q2" s="13"/>
    </row>
    <row r="3" spans="1:17" x14ac:dyDescent="0.3">
      <c r="A3" s="14"/>
      <c r="B3" s="15" t="s">
        <v>16</v>
      </c>
      <c r="C3" s="16" t="s">
        <v>29</v>
      </c>
      <c r="D3" s="16" t="s">
        <v>21</v>
      </c>
      <c r="E3" s="17" t="s">
        <v>22</v>
      </c>
      <c r="F3" s="18" t="s">
        <v>18</v>
      </c>
      <c r="G3" s="19" t="s">
        <v>21</v>
      </c>
      <c r="H3" s="20" t="s">
        <v>22</v>
      </c>
      <c r="I3" s="21" t="s">
        <v>16</v>
      </c>
      <c r="J3" s="22" t="s">
        <v>17</v>
      </c>
      <c r="K3" s="23" t="s">
        <v>21</v>
      </c>
      <c r="L3" s="24" t="s">
        <v>22</v>
      </c>
      <c r="M3" s="25" t="s">
        <v>27</v>
      </c>
      <c r="N3" s="26" t="s">
        <v>28</v>
      </c>
      <c r="O3" s="26" t="s">
        <v>17</v>
      </c>
      <c r="P3" s="27" t="s">
        <v>21</v>
      </c>
      <c r="Q3" s="28" t="s">
        <v>22</v>
      </c>
    </row>
    <row r="4" spans="1:17" x14ac:dyDescent="0.3">
      <c r="A4" s="14"/>
      <c r="B4" s="15" t="s">
        <v>19</v>
      </c>
      <c r="C4" s="16" t="s">
        <v>19</v>
      </c>
      <c r="D4" s="16" t="s">
        <v>19</v>
      </c>
      <c r="E4" s="17" t="s">
        <v>23</v>
      </c>
      <c r="F4" s="18" t="s">
        <v>19</v>
      </c>
      <c r="G4" s="19" t="s">
        <v>19</v>
      </c>
      <c r="H4" s="20" t="s">
        <v>23</v>
      </c>
      <c r="I4" s="21" t="s">
        <v>19</v>
      </c>
      <c r="J4" s="22" t="s">
        <v>19</v>
      </c>
      <c r="K4" s="23" t="s">
        <v>19</v>
      </c>
      <c r="L4" s="24" t="s">
        <v>23</v>
      </c>
      <c r="M4" s="25" t="s">
        <v>19</v>
      </c>
      <c r="N4" s="26" t="s">
        <v>19</v>
      </c>
      <c r="O4" s="26" t="s">
        <v>19</v>
      </c>
      <c r="P4" s="27" t="s">
        <v>19</v>
      </c>
      <c r="Q4" s="28" t="s">
        <v>23</v>
      </c>
    </row>
    <row r="5" spans="1:17" ht="28.9" customHeight="1" thickBot="1" x14ac:dyDescent="0.35">
      <c r="A5" s="14"/>
      <c r="B5" s="29"/>
      <c r="C5" s="30"/>
      <c r="D5" s="31">
        <f>IF(E2=3,ROUND(2.33*B5+2*(C5-B5/3),2),IF(E2=4,ROUND(2.22*B5+2*(C5-B5/4),2),IF(E2=5,ROUND(2.16*B5+2*(C5-B5/5),2),"请选择几分之一")))</f>
        <v>0</v>
      </c>
      <c r="E5" s="32">
        <f>IF(E2=3,ROUND((C5-B5/3+0.263*B5)*B5,2),IF(E2=4,ROUND((C5-B5/4+0.198*B5)*B5,2),IF(E2=5,ROUND((C5-B5/5+0.159*B5)*B5,2),"请填写几分之一")))</f>
        <v>0</v>
      </c>
      <c r="F5" s="33"/>
      <c r="G5" s="34">
        <f>3.14*F5</f>
        <v>0</v>
      </c>
      <c r="H5" s="35">
        <f>3.14*(F5/2)^2</f>
        <v>0</v>
      </c>
      <c r="I5" s="29"/>
      <c r="J5" s="30"/>
      <c r="K5" s="31">
        <f>(I5+J5)*2</f>
        <v>0</v>
      </c>
      <c r="L5" s="32">
        <f>I5*J5</f>
        <v>0</v>
      </c>
      <c r="M5" s="33"/>
      <c r="N5" s="30"/>
      <c r="O5" s="30"/>
      <c r="P5" s="31">
        <f>ROUND(M5+N5+2*(O5^2+((N5-M5)/2)^2)^(1/2),2)</f>
        <v>0</v>
      </c>
      <c r="Q5" s="32">
        <f>(M5+N5)*O5/2</f>
        <v>0</v>
      </c>
    </row>
    <row r="6" spans="1:17" ht="13.9" thickBot="1" x14ac:dyDescent="0.35"/>
    <row r="7" spans="1:17" ht="27" customHeight="1" thickBot="1" x14ac:dyDescent="0.35">
      <c r="A7" s="36" t="s">
        <v>97</v>
      </c>
      <c r="B7" s="37" t="s">
        <v>98</v>
      </c>
      <c r="C7" s="38">
        <v>0</v>
      </c>
      <c r="D7" s="38"/>
      <c r="E7" s="39" t="s">
        <v>99</v>
      </c>
      <c r="F7" s="40">
        <f>(1-C7/44300)^4.256</f>
        <v>1</v>
      </c>
      <c r="H7" s="41" t="s">
        <v>102</v>
      </c>
      <c r="I7" s="42"/>
      <c r="J7" s="43" t="s">
        <v>103</v>
      </c>
      <c r="L7" s="44" t="s">
        <v>111</v>
      </c>
      <c r="M7" s="44"/>
      <c r="N7" s="44"/>
      <c r="O7" s="44"/>
      <c r="P7" s="44"/>
      <c r="Q7" s="44"/>
    </row>
    <row r="8" spans="1:17" ht="27" customHeight="1" thickBot="1" x14ac:dyDescent="0.35">
      <c r="A8" s="45"/>
      <c r="B8" s="46" t="s">
        <v>95</v>
      </c>
      <c r="C8" s="47">
        <v>15</v>
      </c>
      <c r="D8" s="47"/>
      <c r="E8" s="48" t="s">
        <v>100</v>
      </c>
      <c r="F8" s="49">
        <f>ROUND(SUM(J12:J61)*C8/100,1)</f>
        <v>0</v>
      </c>
      <c r="I8" s="50"/>
      <c r="J8" s="51" t="s">
        <v>104</v>
      </c>
      <c r="L8" s="52" t="s">
        <v>109</v>
      </c>
      <c r="M8" s="52"/>
      <c r="N8" s="52"/>
      <c r="O8" s="52"/>
      <c r="P8" s="52"/>
      <c r="Q8" s="52"/>
    </row>
    <row r="9" spans="1:17" ht="33" customHeight="1" thickBot="1" x14ac:dyDescent="0.35">
      <c r="A9" s="53"/>
      <c r="B9" s="54" t="s">
        <v>96</v>
      </c>
      <c r="C9" s="96">
        <f>ROUND((SUM(J12:J61)+F8)*F7,0)</f>
        <v>0</v>
      </c>
      <c r="D9" s="96"/>
      <c r="E9" s="55" t="s">
        <v>101</v>
      </c>
      <c r="F9" s="56" t="s">
        <v>133</v>
      </c>
      <c r="G9" s="90" t="s">
        <v>144</v>
      </c>
      <c r="H9" s="91"/>
      <c r="I9" s="57"/>
      <c r="J9" s="51" t="s">
        <v>105</v>
      </c>
      <c r="L9" s="52" t="s">
        <v>110</v>
      </c>
      <c r="M9" s="52"/>
      <c r="N9" s="52"/>
      <c r="O9" s="52"/>
      <c r="P9" s="52"/>
      <c r="Q9" s="52"/>
    </row>
    <row r="10" spans="1:17" ht="13.9" thickBot="1" x14ac:dyDescent="0.35"/>
    <row r="11" spans="1:17" s="62" customFormat="1" ht="34.15" thickBot="1" x14ac:dyDescent="0.35">
      <c r="A11" s="58" t="s">
        <v>9</v>
      </c>
      <c r="B11" s="59" t="s">
        <v>10</v>
      </c>
      <c r="C11" s="59" t="s">
        <v>13</v>
      </c>
      <c r="D11" s="59" t="s">
        <v>12</v>
      </c>
      <c r="E11" s="59" t="s">
        <v>46</v>
      </c>
      <c r="F11" s="59" t="s">
        <v>45</v>
      </c>
      <c r="G11" s="59" t="s">
        <v>25</v>
      </c>
      <c r="H11" s="59" t="s">
        <v>24</v>
      </c>
      <c r="I11" s="60" t="s">
        <v>31</v>
      </c>
      <c r="J11" s="60" t="s">
        <v>32</v>
      </c>
      <c r="K11" s="60" t="s">
        <v>33</v>
      </c>
      <c r="L11" s="60" t="s">
        <v>41</v>
      </c>
      <c r="M11" s="60" t="s">
        <v>34</v>
      </c>
      <c r="N11" s="61" t="s">
        <v>30</v>
      </c>
    </row>
    <row r="12" spans="1:17" ht="13.9" thickBot="1" x14ac:dyDescent="0.35">
      <c r="A12" s="63">
        <v>1</v>
      </c>
      <c r="B12" s="64"/>
      <c r="C12" s="65"/>
      <c r="D12" s="66"/>
      <c r="E12" s="67"/>
      <c r="F12" s="68">
        <f>IFERROR(VLOOKUP(E12,数据源!$C$23:$D$78,2,FALSE),0)</f>
        <v>0</v>
      </c>
      <c r="G12" s="65"/>
      <c r="H12" s="65"/>
      <c r="I12" s="65"/>
      <c r="J12" s="69">
        <f t="shared" ref="J12:J61" si="0">IFERROR(ROUND(F12/1000*G12*C12/H12^3*I12*I12,1),0)</f>
        <v>0</v>
      </c>
      <c r="K12" s="70">
        <f t="shared" ref="K12:K14" si="1">IFERROR(ROUND(I12/H12,2),0)</f>
        <v>0</v>
      </c>
      <c r="L12" s="71"/>
      <c r="M12" s="68" t="e">
        <f>VLOOKUP(L12,数据源!$C$23:$D$28,2,FALSE)</f>
        <v>#N/A</v>
      </c>
      <c r="N12" s="72" t="e">
        <f>IF(M12&gt;K12,"合理","超限")</f>
        <v>#N/A</v>
      </c>
    </row>
    <row r="13" spans="1:17" ht="13.9" thickBot="1" x14ac:dyDescent="0.35">
      <c r="A13" s="73">
        <v>2</v>
      </c>
      <c r="B13" s="74"/>
      <c r="C13" s="75"/>
      <c r="D13" s="76"/>
      <c r="E13" s="77"/>
      <c r="F13" s="78">
        <f>IFERROR(VLOOKUP(E13,数据源!$C$23:$D$78,2,FALSE),0)</f>
        <v>0</v>
      </c>
      <c r="G13" s="75"/>
      <c r="H13" s="75"/>
      <c r="I13" s="75"/>
      <c r="J13" s="92">
        <f t="shared" si="0"/>
        <v>0</v>
      </c>
      <c r="K13" s="93">
        <f t="shared" si="1"/>
        <v>0</v>
      </c>
      <c r="L13" s="76"/>
      <c r="M13" s="78" t="e">
        <f>VLOOKUP(L13,数据源!$C$23:$D$28,2,FALSE)</f>
        <v>#N/A</v>
      </c>
      <c r="N13" s="79" t="e">
        <f t="shared" ref="N13:N61" si="2">IF(M13&gt;K13,"合理","超限")</f>
        <v>#N/A</v>
      </c>
    </row>
    <row r="14" spans="1:17" ht="13.9" thickBot="1" x14ac:dyDescent="0.35">
      <c r="A14" s="73">
        <v>3</v>
      </c>
      <c r="B14" s="75"/>
      <c r="C14" s="75"/>
      <c r="D14" s="76"/>
      <c r="E14" s="77"/>
      <c r="F14" s="78">
        <f>IFERROR(VLOOKUP(E14,数据源!$C$23:$D$78,2,FALSE),0)</f>
        <v>0</v>
      </c>
      <c r="G14" s="75"/>
      <c r="H14" s="75"/>
      <c r="I14" s="75"/>
      <c r="J14" s="92">
        <f t="shared" si="0"/>
        <v>0</v>
      </c>
      <c r="K14" s="93">
        <f t="shared" si="1"/>
        <v>0</v>
      </c>
      <c r="L14" s="76"/>
      <c r="M14" s="78" t="e">
        <f>VLOOKUP(L14,数据源!$C$23:$D$28,2,FALSE)</f>
        <v>#N/A</v>
      </c>
      <c r="N14" s="79" t="e">
        <f t="shared" si="2"/>
        <v>#N/A</v>
      </c>
    </row>
    <row r="15" spans="1:17" ht="13.9" thickBot="1" x14ac:dyDescent="0.35">
      <c r="A15" s="73">
        <v>4</v>
      </c>
      <c r="B15" s="75"/>
      <c r="C15" s="75"/>
      <c r="D15" s="76"/>
      <c r="E15" s="77"/>
      <c r="F15" s="78">
        <f>IFERROR(VLOOKUP(E15,数据源!$C$23:$D$78,2,FALSE),0)</f>
        <v>0</v>
      </c>
      <c r="G15" s="75"/>
      <c r="H15" s="75"/>
      <c r="I15" s="75"/>
      <c r="J15" s="92">
        <f t="shared" si="0"/>
        <v>0</v>
      </c>
      <c r="K15" s="93">
        <f>IFERROR(ROUND(I15/H15,2),0)</f>
        <v>0</v>
      </c>
      <c r="L15" s="76"/>
      <c r="M15" s="78" t="e">
        <f>VLOOKUP(L15,数据源!$C$23:$D$28,2,FALSE)</f>
        <v>#N/A</v>
      </c>
      <c r="N15" s="79" t="e">
        <f t="shared" si="2"/>
        <v>#N/A</v>
      </c>
    </row>
    <row r="16" spans="1:17" ht="13.9" thickBot="1" x14ac:dyDescent="0.35">
      <c r="A16" s="73">
        <v>5</v>
      </c>
      <c r="B16" s="75"/>
      <c r="C16" s="75"/>
      <c r="D16" s="76"/>
      <c r="E16" s="77"/>
      <c r="F16" s="78">
        <f>IFERROR(VLOOKUP(E16,数据源!$C$23:$D$78,2,FALSE),0)</f>
        <v>0</v>
      </c>
      <c r="G16" s="75"/>
      <c r="H16" s="75"/>
      <c r="I16" s="75"/>
      <c r="J16" s="92">
        <f t="shared" si="0"/>
        <v>0</v>
      </c>
      <c r="K16" s="93">
        <f t="shared" ref="K16:K61" si="3">IFERROR(ROUND(I16/H16,2),0)</f>
        <v>0</v>
      </c>
      <c r="L16" s="76"/>
      <c r="M16" s="78" t="e">
        <f>VLOOKUP(L16,数据源!$C$23:$D$28,2,FALSE)</f>
        <v>#N/A</v>
      </c>
      <c r="N16" s="79" t="e">
        <f t="shared" si="2"/>
        <v>#N/A</v>
      </c>
    </row>
    <row r="17" spans="1:14" ht="13.9" thickBot="1" x14ac:dyDescent="0.35">
      <c r="A17" s="73">
        <v>6</v>
      </c>
      <c r="B17" s="75"/>
      <c r="C17" s="75"/>
      <c r="D17" s="76"/>
      <c r="E17" s="77"/>
      <c r="F17" s="78">
        <f>IFERROR(VLOOKUP(E17,数据源!$C$23:$D$78,2,FALSE),0)</f>
        <v>0</v>
      </c>
      <c r="G17" s="75"/>
      <c r="H17" s="75"/>
      <c r="I17" s="75"/>
      <c r="J17" s="92">
        <f t="shared" si="0"/>
        <v>0</v>
      </c>
      <c r="K17" s="93">
        <f t="shared" si="3"/>
        <v>0</v>
      </c>
      <c r="L17" s="76"/>
      <c r="M17" s="78" t="e">
        <f>VLOOKUP(L17,数据源!$C$23:$D$28,2,FALSE)</f>
        <v>#N/A</v>
      </c>
      <c r="N17" s="79" t="e">
        <f t="shared" si="2"/>
        <v>#N/A</v>
      </c>
    </row>
    <row r="18" spans="1:14" ht="13.9" thickBot="1" x14ac:dyDescent="0.35">
      <c r="A18" s="73">
        <v>7</v>
      </c>
      <c r="B18" s="75"/>
      <c r="C18" s="75"/>
      <c r="D18" s="76"/>
      <c r="E18" s="77"/>
      <c r="F18" s="78">
        <f>IFERROR(VLOOKUP(E18,数据源!$C$23:$D$78,2,FALSE),0)</f>
        <v>0</v>
      </c>
      <c r="G18" s="75"/>
      <c r="H18" s="75"/>
      <c r="I18" s="75"/>
      <c r="J18" s="92">
        <f t="shared" si="0"/>
        <v>0</v>
      </c>
      <c r="K18" s="93">
        <f t="shared" si="3"/>
        <v>0</v>
      </c>
      <c r="L18" s="76"/>
      <c r="M18" s="78" t="e">
        <f>VLOOKUP(L18,数据源!$C$23:$D$28,2,FALSE)</f>
        <v>#N/A</v>
      </c>
      <c r="N18" s="79" t="e">
        <f t="shared" si="2"/>
        <v>#N/A</v>
      </c>
    </row>
    <row r="19" spans="1:14" ht="13.9" thickBot="1" x14ac:dyDescent="0.35">
      <c r="A19" s="73">
        <v>8</v>
      </c>
      <c r="B19" s="75"/>
      <c r="C19" s="75"/>
      <c r="D19" s="76"/>
      <c r="E19" s="77"/>
      <c r="F19" s="78">
        <f>IFERROR(VLOOKUP(E19,数据源!$C$23:$D$78,2,FALSE),0)</f>
        <v>0</v>
      </c>
      <c r="G19" s="75"/>
      <c r="H19" s="75"/>
      <c r="I19" s="75"/>
      <c r="J19" s="92">
        <f t="shared" si="0"/>
        <v>0</v>
      </c>
      <c r="K19" s="93">
        <f t="shared" si="3"/>
        <v>0</v>
      </c>
      <c r="L19" s="76"/>
      <c r="M19" s="78" t="e">
        <f>VLOOKUP(L19,数据源!$C$23:$D$28,2,FALSE)</f>
        <v>#N/A</v>
      </c>
      <c r="N19" s="79" t="e">
        <f t="shared" si="2"/>
        <v>#N/A</v>
      </c>
    </row>
    <row r="20" spans="1:14" ht="13.9" thickBot="1" x14ac:dyDescent="0.35">
      <c r="A20" s="73">
        <v>9</v>
      </c>
      <c r="B20" s="75"/>
      <c r="C20" s="75"/>
      <c r="D20" s="76"/>
      <c r="E20" s="77"/>
      <c r="F20" s="78">
        <f>IFERROR(VLOOKUP(E20,数据源!$C$23:$D$78,2,FALSE),0)</f>
        <v>0</v>
      </c>
      <c r="G20" s="75"/>
      <c r="H20" s="75"/>
      <c r="I20" s="75"/>
      <c r="J20" s="92">
        <f t="shared" si="0"/>
        <v>0</v>
      </c>
      <c r="K20" s="93">
        <f t="shared" si="3"/>
        <v>0</v>
      </c>
      <c r="L20" s="76"/>
      <c r="M20" s="78" t="e">
        <f>VLOOKUP(L20,数据源!$C$23:$D$28,2,FALSE)</f>
        <v>#N/A</v>
      </c>
      <c r="N20" s="79" t="e">
        <f t="shared" si="2"/>
        <v>#N/A</v>
      </c>
    </row>
    <row r="21" spans="1:14" ht="13.9" thickBot="1" x14ac:dyDescent="0.35">
      <c r="A21" s="73">
        <v>10</v>
      </c>
      <c r="B21" s="75"/>
      <c r="C21" s="75"/>
      <c r="D21" s="76"/>
      <c r="E21" s="77"/>
      <c r="F21" s="78">
        <f>IFERROR(VLOOKUP(E21,数据源!$C$23:$D$78,2,FALSE),0)</f>
        <v>0</v>
      </c>
      <c r="G21" s="75"/>
      <c r="H21" s="75"/>
      <c r="I21" s="75"/>
      <c r="J21" s="92">
        <f t="shared" si="0"/>
        <v>0</v>
      </c>
      <c r="K21" s="93">
        <f t="shared" si="3"/>
        <v>0</v>
      </c>
      <c r="L21" s="76"/>
      <c r="M21" s="78" t="e">
        <f>VLOOKUP(L21,数据源!$C$23:$D$28,2,FALSE)</f>
        <v>#N/A</v>
      </c>
      <c r="N21" s="79" t="e">
        <f t="shared" si="2"/>
        <v>#N/A</v>
      </c>
    </row>
    <row r="22" spans="1:14" ht="13.9" thickBot="1" x14ac:dyDescent="0.35">
      <c r="A22" s="73">
        <v>11</v>
      </c>
      <c r="B22" s="75"/>
      <c r="C22" s="75"/>
      <c r="D22" s="76"/>
      <c r="E22" s="77"/>
      <c r="F22" s="78">
        <f>IFERROR(VLOOKUP(E22,数据源!$C$23:$D$78,2,FALSE),0)</f>
        <v>0</v>
      </c>
      <c r="G22" s="75"/>
      <c r="H22" s="75"/>
      <c r="I22" s="75"/>
      <c r="J22" s="92">
        <f t="shared" si="0"/>
        <v>0</v>
      </c>
      <c r="K22" s="93">
        <f t="shared" si="3"/>
        <v>0</v>
      </c>
      <c r="L22" s="76"/>
      <c r="M22" s="78" t="e">
        <f>VLOOKUP(L22,数据源!$C$23:$D$28,2,FALSE)</f>
        <v>#N/A</v>
      </c>
      <c r="N22" s="79" t="e">
        <f t="shared" si="2"/>
        <v>#N/A</v>
      </c>
    </row>
    <row r="23" spans="1:14" ht="13.9" thickBot="1" x14ac:dyDescent="0.35">
      <c r="A23" s="73">
        <v>12</v>
      </c>
      <c r="B23" s="75"/>
      <c r="C23" s="75"/>
      <c r="D23" s="76"/>
      <c r="E23" s="77"/>
      <c r="F23" s="78">
        <f>IFERROR(VLOOKUP(E23,数据源!$C$23:$D$78,2,FALSE),0)</f>
        <v>0</v>
      </c>
      <c r="G23" s="75"/>
      <c r="H23" s="75"/>
      <c r="I23" s="75"/>
      <c r="J23" s="92">
        <f t="shared" si="0"/>
        <v>0</v>
      </c>
      <c r="K23" s="93">
        <f t="shared" si="3"/>
        <v>0</v>
      </c>
      <c r="L23" s="76"/>
      <c r="M23" s="78" t="e">
        <f>VLOOKUP(L23,数据源!$C$23:$D$28,2,FALSE)</f>
        <v>#N/A</v>
      </c>
      <c r="N23" s="79" t="e">
        <f t="shared" si="2"/>
        <v>#N/A</v>
      </c>
    </row>
    <row r="24" spans="1:14" ht="13.9" thickBot="1" x14ac:dyDescent="0.35">
      <c r="A24" s="73">
        <v>13</v>
      </c>
      <c r="B24" s="75"/>
      <c r="C24" s="75"/>
      <c r="D24" s="76"/>
      <c r="E24" s="77"/>
      <c r="F24" s="78">
        <f>IFERROR(VLOOKUP(E24,数据源!$C$23:$D$78,2,FALSE),0)</f>
        <v>0</v>
      </c>
      <c r="G24" s="75"/>
      <c r="H24" s="75"/>
      <c r="I24" s="75"/>
      <c r="J24" s="92">
        <f t="shared" si="0"/>
        <v>0</v>
      </c>
      <c r="K24" s="93">
        <f t="shared" si="3"/>
        <v>0</v>
      </c>
      <c r="L24" s="76"/>
      <c r="M24" s="78" t="e">
        <f>VLOOKUP(L24,数据源!$C$23:$D$28,2,FALSE)</f>
        <v>#N/A</v>
      </c>
      <c r="N24" s="79" t="e">
        <f t="shared" si="2"/>
        <v>#N/A</v>
      </c>
    </row>
    <row r="25" spans="1:14" ht="13.9" thickBot="1" x14ac:dyDescent="0.35">
      <c r="A25" s="73">
        <v>14</v>
      </c>
      <c r="B25" s="75"/>
      <c r="C25" s="75"/>
      <c r="D25" s="76"/>
      <c r="E25" s="77"/>
      <c r="F25" s="78">
        <f>IFERROR(VLOOKUP(E25,数据源!$C$23:$D$78,2,FALSE),0)</f>
        <v>0</v>
      </c>
      <c r="G25" s="75"/>
      <c r="H25" s="75"/>
      <c r="I25" s="75"/>
      <c r="J25" s="92">
        <f t="shared" si="0"/>
        <v>0</v>
      </c>
      <c r="K25" s="93">
        <f t="shared" si="3"/>
        <v>0</v>
      </c>
      <c r="L25" s="76"/>
      <c r="M25" s="78" t="e">
        <f>VLOOKUP(L25,数据源!$C$23:$D$28,2,FALSE)</f>
        <v>#N/A</v>
      </c>
      <c r="N25" s="79" t="e">
        <f t="shared" si="2"/>
        <v>#N/A</v>
      </c>
    </row>
    <row r="26" spans="1:14" ht="13.9" thickBot="1" x14ac:dyDescent="0.35">
      <c r="A26" s="73">
        <v>15</v>
      </c>
      <c r="B26" s="75"/>
      <c r="C26" s="75"/>
      <c r="D26" s="76"/>
      <c r="E26" s="77"/>
      <c r="F26" s="78">
        <f>IFERROR(VLOOKUP(E26,数据源!$C$23:$D$78,2,FALSE),0)</f>
        <v>0</v>
      </c>
      <c r="G26" s="75"/>
      <c r="H26" s="75"/>
      <c r="I26" s="75"/>
      <c r="J26" s="92">
        <f t="shared" si="0"/>
        <v>0</v>
      </c>
      <c r="K26" s="93">
        <f t="shared" si="3"/>
        <v>0</v>
      </c>
      <c r="L26" s="76"/>
      <c r="M26" s="78" t="e">
        <f>VLOOKUP(L26,数据源!$C$23:$D$28,2,FALSE)</f>
        <v>#N/A</v>
      </c>
      <c r="N26" s="79" t="e">
        <f t="shared" si="2"/>
        <v>#N/A</v>
      </c>
    </row>
    <row r="27" spans="1:14" ht="13.9" thickBot="1" x14ac:dyDescent="0.35">
      <c r="A27" s="73">
        <v>16</v>
      </c>
      <c r="B27" s="75"/>
      <c r="C27" s="75"/>
      <c r="D27" s="76"/>
      <c r="E27" s="77"/>
      <c r="F27" s="78">
        <f>IFERROR(VLOOKUP(E27,数据源!$C$23:$D$78,2,FALSE),0)</f>
        <v>0</v>
      </c>
      <c r="G27" s="75"/>
      <c r="H27" s="75"/>
      <c r="I27" s="75"/>
      <c r="J27" s="92">
        <f t="shared" si="0"/>
        <v>0</v>
      </c>
      <c r="K27" s="93">
        <f t="shared" si="3"/>
        <v>0</v>
      </c>
      <c r="L27" s="76"/>
      <c r="M27" s="78" t="e">
        <f>VLOOKUP(L27,数据源!$C$23:$D$28,2,FALSE)</f>
        <v>#N/A</v>
      </c>
      <c r="N27" s="79" t="e">
        <f t="shared" si="2"/>
        <v>#N/A</v>
      </c>
    </row>
    <row r="28" spans="1:14" ht="13.9" thickBot="1" x14ac:dyDescent="0.35">
      <c r="A28" s="73">
        <v>17</v>
      </c>
      <c r="B28" s="75"/>
      <c r="C28" s="75"/>
      <c r="D28" s="76"/>
      <c r="E28" s="77"/>
      <c r="F28" s="78">
        <f>IFERROR(VLOOKUP(E28,数据源!$C$23:$D$78,2,FALSE),0)</f>
        <v>0</v>
      </c>
      <c r="G28" s="75"/>
      <c r="H28" s="75"/>
      <c r="I28" s="75"/>
      <c r="J28" s="92">
        <f t="shared" si="0"/>
        <v>0</v>
      </c>
      <c r="K28" s="93">
        <f t="shared" si="3"/>
        <v>0</v>
      </c>
      <c r="L28" s="76"/>
      <c r="M28" s="78" t="e">
        <f>VLOOKUP(L28,数据源!$C$23:$D$28,2,FALSE)</f>
        <v>#N/A</v>
      </c>
      <c r="N28" s="79" t="e">
        <f t="shared" si="2"/>
        <v>#N/A</v>
      </c>
    </row>
    <row r="29" spans="1:14" ht="13.9" thickBot="1" x14ac:dyDescent="0.35">
      <c r="A29" s="73">
        <v>18</v>
      </c>
      <c r="B29" s="75"/>
      <c r="C29" s="75"/>
      <c r="D29" s="76"/>
      <c r="E29" s="77"/>
      <c r="F29" s="78">
        <f>IFERROR(VLOOKUP(E29,数据源!$C$23:$D$78,2,FALSE),0)</f>
        <v>0</v>
      </c>
      <c r="G29" s="75"/>
      <c r="H29" s="75"/>
      <c r="I29" s="75"/>
      <c r="J29" s="92">
        <f t="shared" si="0"/>
        <v>0</v>
      </c>
      <c r="K29" s="93">
        <f t="shared" si="3"/>
        <v>0</v>
      </c>
      <c r="L29" s="76"/>
      <c r="M29" s="78" t="e">
        <f>VLOOKUP(L29,数据源!$C$23:$D$28,2,FALSE)</f>
        <v>#N/A</v>
      </c>
      <c r="N29" s="79" t="e">
        <f t="shared" si="2"/>
        <v>#N/A</v>
      </c>
    </row>
    <row r="30" spans="1:14" ht="13.9" thickBot="1" x14ac:dyDescent="0.35">
      <c r="A30" s="73">
        <v>19</v>
      </c>
      <c r="B30" s="75"/>
      <c r="C30" s="75"/>
      <c r="D30" s="76"/>
      <c r="E30" s="77"/>
      <c r="F30" s="78">
        <f>IFERROR(VLOOKUP(E30,数据源!$C$23:$D$78,2,FALSE),0)</f>
        <v>0</v>
      </c>
      <c r="G30" s="75"/>
      <c r="H30" s="75"/>
      <c r="I30" s="75"/>
      <c r="J30" s="92">
        <f t="shared" si="0"/>
        <v>0</v>
      </c>
      <c r="K30" s="93">
        <f t="shared" si="3"/>
        <v>0</v>
      </c>
      <c r="L30" s="76"/>
      <c r="M30" s="78" t="e">
        <f>VLOOKUP(L30,数据源!$C$23:$D$28,2,FALSE)</f>
        <v>#N/A</v>
      </c>
      <c r="N30" s="79" t="e">
        <f t="shared" si="2"/>
        <v>#N/A</v>
      </c>
    </row>
    <row r="31" spans="1:14" ht="13.9" thickBot="1" x14ac:dyDescent="0.35">
      <c r="A31" s="73">
        <v>20</v>
      </c>
      <c r="B31" s="75"/>
      <c r="C31" s="75"/>
      <c r="D31" s="76"/>
      <c r="E31" s="77"/>
      <c r="F31" s="78">
        <f>IFERROR(VLOOKUP(E31,数据源!$C$23:$D$78,2,FALSE),0)</f>
        <v>0</v>
      </c>
      <c r="G31" s="75"/>
      <c r="H31" s="75"/>
      <c r="I31" s="75"/>
      <c r="J31" s="92">
        <f t="shared" si="0"/>
        <v>0</v>
      </c>
      <c r="K31" s="93">
        <f t="shared" si="3"/>
        <v>0</v>
      </c>
      <c r="L31" s="76"/>
      <c r="M31" s="78" t="e">
        <f>VLOOKUP(L31,数据源!$C$23:$D$28,2,FALSE)</f>
        <v>#N/A</v>
      </c>
      <c r="N31" s="79" t="e">
        <f t="shared" si="2"/>
        <v>#N/A</v>
      </c>
    </row>
    <row r="32" spans="1:14" ht="13.9" thickBot="1" x14ac:dyDescent="0.35">
      <c r="A32" s="73">
        <v>21</v>
      </c>
      <c r="B32" s="75"/>
      <c r="C32" s="75"/>
      <c r="D32" s="76"/>
      <c r="E32" s="77"/>
      <c r="F32" s="78">
        <f>IFERROR(VLOOKUP(E32,数据源!$C$23:$D$78,2,FALSE),0)</f>
        <v>0</v>
      </c>
      <c r="G32" s="75"/>
      <c r="H32" s="75"/>
      <c r="I32" s="75"/>
      <c r="J32" s="92">
        <f t="shared" si="0"/>
        <v>0</v>
      </c>
      <c r="K32" s="93">
        <f t="shared" si="3"/>
        <v>0</v>
      </c>
      <c r="L32" s="76"/>
      <c r="M32" s="78" t="e">
        <f>VLOOKUP(L32,数据源!$C$23:$D$28,2,FALSE)</f>
        <v>#N/A</v>
      </c>
      <c r="N32" s="79" t="e">
        <f t="shared" si="2"/>
        <v>#N/A</v>
      </c>
    </row>
    <row r="33" spans="1:14" ht="13.9" thickBot="1" x14ac:dyDescent="0.35">
      <c r="A33" s="73">
        <v>22</v>
      </c>
      <c r="B33" s="75"/>
      <c r="C33" s="75"/>
      <c r="D33" s="76"/>
      <c r="E33" s="77"/>
      <c r="F33" s="78">
        <f>IFERROR(VLOOKUP(E33,数据源!$C$23:$D$78,2,FALSE),0)</f>
        <v>0</v>
      </c>
      <c r="G33" s="75"/>
      <c r="H33" s="75"/>
      <c r="I33" s="75"/>
      <c r="J33" s="92">
        <f t="shared" si="0"/>
        <v>0</v>
      </c>
      <c r="K33" s="93">
        <f t="shared" si="3"/>
        <v>0</v>
      </c>
      <c r="L33" s="76"/>
      <c r="M33" s="78" t="e">
        <f>VLOOKUP(L33,数据源!$C$23:$D$28,2,FALSE)</f>
        <v>#N/A</v>
      </c>
      <c r="N33" s="79" t="e">
        <f t="shared" si="2"/>
        <v>#N/A</v>
      </c>
    </row>
    <row r="34" spans="1:14" ht="13.9" thickBot="1" x14ac:dyDescent="0.35">
      <c r="A34" s="73">
        <v>23</v>
      </c>
      <c r="B34" s="75"/>
      <c r="C34" s="75"/>
      <c r="D34" s="76"/>
      <c r="E34" s="77"/>
      <c r="F34" s="78">
        <f>IFERROR(VLOOKUP(E34,数据源!$C$23:$D$78,2,FALSE),0)</f>
        <v>0</v>
      </c>
      <c r="G34" s="75"/>
      <c r="H34" s="75"/>
      <c r="I34" s="75"/>
      <c r="J34" s="92">
        <f t="shared" si="0"/>
        <v>0</v>
      </c>
      <c r="K34" s="93">
        <f t="shared" si="3"/>
        <v>0</v>
      </c>
      <c r="L34" s="76"/>
      <c r="M34" s="78" t="e">
        <f>VLOOKUP(L34,数据源!$C$23:$D$28,2,FALSE)</f>
        <v>#N/A</v>
      </c>
      <c r="N34" s="79" t="e">
        <f t="shared" si="2"/>
        <v>#N/A</v>
      </c>
    </row>
    <row r="35" spans="1:14" ht="13.9" thickBot="1" x14ac:dyDescent="0.35">
      <c r="A35" s="73">
        <v>24</v>
      </c>
      <c r="B35" s="75"/>
      <c r="C35" s="75"/>
      <c r="D35" s="76"/>
      <c r="E35" s="77"/>
      <c r="F35" s="78">
        <f>IFERROR(VLOOKUP(E35,数据源!$C$23:$D$78,2,FALSE),0)</f>
        <v>0</v>
      </c>
      <c r="G35" s="75"/>
      <c r="H35" s="75"/>
      <c r="I35" s="75"/>
      <c r="J35" s="92">
        <f t="shared" si="0"/>
        <v>0</v>
      </c>
      <c r="K35" s="93">
        <f t="shared" si="3"/>
        <v>0</v>
      </c>
      <c r="L35" s="76"/>
      <c r="M35" s="78" t="e">
        <f>VLOOKUP(L35,数据源!$C$23:$D$28,2,FALSE)</f>
        <v>#N/A</v>
      </c>
      <c r="N35" s="79" t="e">
        <f t="shared" si="2"/>
        <v>#N/A</v>
      </c>
    </row>
    <row r="36" spans="1:14" ht="13.9" thickBot="1" x14ac:dyDescent="0.35">
      <c r="A36" s="73">
        <v>25</v>
      </c>
      <c r="B36" s="75"/>
      <c r="C36" s="75"/>
      <c r="D36" s="76"/>
      <c r="E36" s="77"/>
      <c r="F36" s="78">
        <f>IFERROR(VLOOKUP(E36,数据源!$C$23:$D$78,2,FALSE),0)</f>
        <v>0</v>
      </c>
      <c r="G36" s="75"/>
      <c r="H36" s="75"/>
      <c r="I36" s="75"/>
      <c r="J36" s="92">
        <f t="shared" si="0"/>
        <v>0</v>
      </c>
      <c r="K36" s="93">
        <f t="shared" si="3"/>
        <v>0</v>
      </c>
      <c r="L36" s="76"/>
      <c r="M36" s="78" t="e">
        <f>VLOOKUP(L36,数据源!$C$23:$D$28,2,FALSE)</f>
        <v>#N/A</v>
      </c>
      <c r="N36" s="79" t="e">
        <f t="shared" si="2"/>
        <v>#N/A</v>
      </c>
    </row>
    <row r="37" spans="1:14" ht="13.9" thickBot="1" x14ac:dyDescent="0.35">
      <c r="A37" s="73">
        <v>26</v>
      </c>
      <c r="B37" s="75"/>
      <c r="C37" s="75"/>
      <c r="D37" s="76"/>
      <c r="E37" s="77"/>
      <c r="F37" s="78">
        <f>IFERROR(VLOOKUP(E37,数据源!$C$23:$D$78,2,FALSE),0)</f>
        <v>0</v>
      </c>
      <c r="G37" s="75"/>
      <c r="H37" s="75"/>
      <c r="I37" s="75"/>
      <c r="J37" s="92">
        <f t="shared" si="0"/>
        <v>0</v>
      </c>
      <c r="K37" s="93">
        <f t="shared" si="3"/>
        <v>0</v>
      </c>
      <c r="L37" s="76"/>
      <c r="M37" s="78" t="e">
        <f>VLOOKUP(L37,数据源!$C$23:$D$28,2,FALSE)</f>
        <v>#N/A</v>
      </c>
      <c r="N37" s="79" t="e">
        <f t="shared" si="2"/>
        <v>#N/A</v>
      </c>
    </row>
    <row r="38" spans="1:14" ht="13.9" thickBot="1" x14ac:dyDescent="0.35">
      <c r="A38" s="73">
        <v>27</v>
      </c>
      <c r="B38" s="75"/>
      <c r="C38" s="75"/>
      <c r="D38" s="76"/>
      <c r="E38" s="77"/>
      <c r="F38" s="78">
        <f>IFERROR(VLOOKUP(E38,数据源!$C$23:$D$78,2,FALSE),0)</f>
        <v>0</v>
      </c>
      <c r="G38" s="75"/>
      <c r="H38" s="75"/>
      <c r="I38" s="75"/>
      <c r="J38" s="92">
        <f t="shared" si="0"/>
        <v>0</v>
      </c>
      <c r="K38" s="93">
        <f t="shared" si="3"/>
        <v>0</v>
      </c>
      <c r="L38" s="76"/>
      <c r="M38" s="78" t="e">
        <f>VLOOKUP(L38,数据源!$C$23:$D$28,2,FALSE)</f>
        <v>#N/A</v>
      </c>
      <c r="N38" s="79" t="e">
        <f t="shared" si="2"/>
        <v>#N/A</v>
      </c>
    </row>
    <row r="39" spans="1:14" ht="13.9" thickBot="1" x14ac:dyDescent="0.35">
      <c r="A39" s="73">
        <v>28</v>
      </c>
      <c r="B39" s="75"/>
      <c r="C39" s="75"/>
      <c r="D39" s="76"/>
      <c r="E39" s="77"/>
      <c r="F39" s="78">
        <f>IFERROR(VLOOKUP(E39,数据源!$C$23:$D$78,2,FALSE),0)</f>
        <v>0</v>
      </c>
      <c r="G39" s="75"/>
      <c r="H39" s="75"/>
      <c r="I39" s="75"/>
      <c r="J39" s="92">
        <f t="shared" si="0"/>
        <v>0</v>
      </c>
      <c r="K39" s="93">
        <f t="shared" si="3"/>
        <v>0</v>
      </c>
      <c r="L39" s="76"/>
      <c r="M39" s="78" t="e">
        <f>VLOOKUP(L39,数据源!$C$23:$D$28,2,FALSE)</f>
        <v>#N/A</v>
      </c>
      <c r="N39" s="79" t="e">
        <f t="shared" si="2"/>
        <v>#N/A</v>
      </c>
    </row>
    <row r="40" spans="1:14" ht="13.9" thickBot="1" x14ac:dyDescent="0.35">
      <c r="A40" s="73">
        <v>29</v>
      </c>
      <c r="B40" s="75"/>
      <c r="C40" s="75"/>
      <c r="D40" s="76"/>
      <c r="E40" s="77"/>
      <c r="F40" s="78">
        <f>IFERROR(VLOOKUP(E40,数据源!$C$23:$D$78,2,FALSE),0)</f>
        <v>0</v>
      </c>
      <c r="G40" s="75"/>
      <c r="H40" s="75"/>
      <c r="I40" s="75"/>
      <c r="J40" s="92">
        <f t="shared" si="0"/>
        <v>0</v>
      </c>
      <c r="K40" s="93">
        <f t="shared" si="3"/>
        <v>0</v>
      </c>
      <c r="L40" s="76"/>
      <c r="M40" s="78" t="e">
        <f>VLOOKUP(L40,数据源!$C$23:$D$28,2,FALSE)</f>
        <v>#N/A</v>
      </c>
      <c r="N40" s="79" t="e">
        <f t="shared" si="2"/>
        <v>#N/A</v>
      </c>
    </row>
    <row r="41" spans="1:14" ht="13.9" thickBot="1" x14ac:dyDescent="0.35">
      <c r="A41" s="73">
        <v>30</v>
      </c>
      <c r="B41" s="75"/>
      <c r="C41" s="75"/>
      <c r="D41" s="76"/>
      <c r="E41" s="77"/>
      <c r="F41" s="78">
        <f>IFERROR(VLOOKUP(E41,数据源!$C$23:$D$78,2,FALSE),0)</f>
        <v>0</v>
      </c>
      <c r="G41" s="75"/>
      <c r="H41" s="75"/>
      <c r="I41" s="75"/>
      <c r="J41" s="92">
        <f t="shared" si="0"/>
        <v>0</v>
      </c>
      <c r="K41" s="93">
        <f t="shared" si="3"/>
        <v>0</v>
      </c>
      <c r="L41" s="76"/>
      <c r="M41" s="78" t="e">
        <f>VLOOKUP(L41,数据源!$C$23:$D$28,2,FALSE)</f>
        <v>#N/A</v>
      </c>
      <c r="N41" s="79" t="e">
        <f t="shared" si="2"/>
        <v>#N/A</v>
      </c>
    </row>
    <row r="42" spans="1:14" ht="13.9" thickBot="1" x14ac:dyDescent="0.35">
      <c r="A42" s="73">
        <v>31</v>
      </c>
      <c r="B42" s="75"/>
      <c r="C42" s="75"/>
      <c r="D42" s="76"/>
      <c r="E42" s="77"/>
      <c r="F42" s="78">
        <f>IFERROR(VLOOKUP(E42,数据源!$C$23:$D$78,2,FALSE),0)</f>
        <v>0</v>
      </c>
      <c r="G42" s="75"/>
      <c r="H42" s="75"/>
      <c r="I42" s="75"/>
      <c r="J42" s="92">
        <f t="shared" si="0"/>
        <v>0</v>
      </c>
      <c r="K42" s="93">
        <f t="shared" si="3"/>
        <v>0</v>
      </c>
      <c r="L42" s="76"/>
      <c r="M42" s="78" t="e">
        <f>VLOOKUP(L42,数据源!$C$23:$D$28,2,FALSE)</f>
        <v>#N/A</v>
      </c>
      <c r="N42" s="79" t="e">
        <f t="shared" si="2"/>
        <v>#N/A</v>
      </c>
    </row>
    <row r="43" spans="1:14" ht="13.9" thickBot="1" x14ac:dyDescent="0.35">
      <c r="A43" s="73">
        <v>32</v>
      </c>
      <c r="B43" s="75"/>
      <c r="C43" s="75"/>
      <c r="D43" s="76"/>
      <c r="E43" s="77"/>
      <c r="F43" s="78">
        <f>IFERROR(VLOOKUP(E43,数据源!$C$23:$D$78,2,FALSE),0)</f>
        <v>0</v>
      </c>
      <c r="G43" s="75"/>
      <c r="H43" s="75"/>
      <c r="I43" s="75"/>
      <c r="J43" s="92">
        <f t="shared" si="0"/>
        <v>0</v>
      </c>
      <c r="K43" s="93">
        <f t="shared" si="3"/>
        <v>0</v>
      </c>
      <c r="L43" s="76"/>
      <c r="M43" s="78" t="e">
        <f>VLOOKUP(L43,数据源!$C$23:$D$28,2,FALSE)</f>
        <v>#N/A</v>
      </c>
      <c r="N43" s="79" t="e">
        <f t="shared" si="2"/>
        <v>#N/A</v>
      </c>
    </row>
    <row r="44" spans="1:14" ht="13.9" thickBot="1" x14ac:dyDescent="0.35">
      <c r="A44" s="73">
        <v>33</v>
      </c>
      <c r="B44" s="75"/>
      <c r="C44" s="75"/>
      <c r="D44" s="76"/>
      <c r="E44" s="77"/>
      <c r="F44" s="78">
        <f>IFERROR(VLOOKUP(E44,数据源!$C$23:$D$78,2,FALSE),0)</f>
        <v>0</v>
      </c>
      <c r="G44" s="75"/>
      <c r="H44" s="75"/>
      <c r="I44" s="75"/>
      <c r="J44" s="92">
        <f t="shared" si="0"/>
        <v>0</v>
      </c>
      <c r="K44" s="93">
        <f t="shared" si="3"/>
        <v>0</v>
      </c>
      <c r="L44" s="76"/>
      <c r="M44" s="78" t="e">
        <f>VLOOKUP(L44,数据源!$C$23:$D$28,2,FALSE)</f>
        <v>#N/A</v>
      </c>
      <c r="N44" s="79" t="e">
        <f t="shared" si="2"/>
        <v>#N/A</v>
      </c>
    </row>
    <row r="45" spans="1:14" ht="13.9" thickBot="1" x14ac:dyDescent="0.35">
      <c r="A45" s="73">
        <v>34</v>
      </c>
      <c r="B45" s="75"/>
      <c r="C45" s="75"/>
      <c r="D45" s="76"/>
      <c r="E45" s="77"/>
      <c r="F45" s="78">
        <f>IFERROR(VLOOKUP(E45,数据源!$C$23:$D$78,2,FALSE),0)</f>
        <v>0</v>
      </c>
      <c r="G45" s="75"/>
      <c r="H45" s="75"/>
      <c r="I45" s="75"/>
      <c r="J45" s="92">
        <f t="shared" si="0"/>
        <v>0</v>
      </c>
      <c r="K45" s="93">
        <f t="shared" si="3"/>
        <v>0</v>
      </c>
      <c r="L45" s="76"/>
      <c r="M45" s="78" t="e">
        <f>VLOOKUP(L45,数据源!$C$23:$D$28,2,FALSE)</f>
        <v>#N/A</v>
      </c>
      <c r="N45" s="79" t="e">
        <f t="shared" si="2"/>
        <v>#N/A</v>
      </c>
    </row>
    <row r="46" spans="1:14" ht="13.9" thickBot="1" x14ac:dyDescent="0.35">
      <c r="A46" s="73">
        <v>35</v>
      </c>
      <c r="B46" s="75"/>
      <c r="C46" s="75"/>
      <c r="D46" s="76"/>
      <c r="E46" s="77"/>
      <c r="F46" s="78">
        <f>IFERROR(VLOOKUP(E46,数据源!$C$23:$D$78,2,FALSE),0)</f>
        <v>0</v>
      </c>
      <c r="G46" s="75"/>
      <c r="H46" s="75"/>
      <c r="I46" s="75"/>
      <c r="J46" s="92">
        <f t="shared" si="0"/>
        <v>0</v>
      </c>
      <c r="K46" s="93">
        <f t="shared" si="3"/>
        <v>0</v>
      </c>
      <c r="L46" s="76"/>
      <c r="M46" s="78" t="e">
        <f>VLOOKUP(L46,数据源!$C$23:$D$28,2,FALSE)</f>
        <v>#N/A</v>
      </c>
      <c r="N46" s="79" t="e">
        <f t="shared" si="2"/>
        <v>#N/A</v>
      </c>
    </row>
    <row r="47" spans="1:14" ht="13.9" thickBot="1" x14ac:dyDescent="0.35">
      <c r="A47" s="73">
        <v>36</v>
      </c>
      <c r="B47" s="75"/>
      <c r="C47" s="75"/>
      <c r="D47" s="76"/>
      <c r="E47" s="77"/>
      <c r="F47" s="78">
        <f>IFERROR(VLOOKUP(E47,数据源!$C$23:$D$78,2,FALSE),0)</f>
        <v>0</v>
      </c>
      <c r="G47" s="75"/>
      <c r="H47" s="75"/>
      <c r="I47" s="75"/>
      <c r="J47" s="92">
        <f t="shared" si="0"/>
        <v>0</v>
      </c>
      <c r="K47" s="93">
        <f t="shared" si="3"/>
        <v>0</v>
      </c>
      <c r="L47" s="76"/>
      <c r="M47" s="78" t="e">
        <f>VLOOKUP(L47,数据源!$C$23:$D$28,2,FALSE)</f>
        <v>#N/A</v>
      </c>
      <c r="N47" s="79" t="e">
        <f t="shared" si="2"/>
        <v>#N/A</v>
      </c>
    </row>
    <row r="48" spans="1:14" ht="13.9" thickBot="1" x14ac:dyDescent="0.35">
      <c r="A48" s="73">
        <v>37</v>
      </c>
      <c r="B48" s="75"/>
      <c r="C48" s="75"/>
      <c r="D48" s="76"/>
      <c r="E48" s="77"/>
      <c r="F48" s="78">
        <f>IFERROR(VLOOKUP(E48,数据源!$C$23:$D$78,2,FALSE),0)</f>
        <v>0</v>
      </c>
      <c r="G48" s="75"/>
      <c r="H48" s="75"/>
      <c r="I48" s="75"/>
      <c r="J48" s="92">
        <f t="shared" si="0"/>
        <v>0</v>
      </c>
      <c r="K48" s="93">
        <f t="shared" si="3"/>
        <v>0</v>
      </c>
      <c r="L48" s="76"/>
      <c r="M48" s="78" t="e">
        <f>VLOOKUP(L48,数据源!$C$23:$D$28,2,FALSE)</f>
        <v>#N/A</v>
      </c>
      <c r="N48" s="79" t="e">
        <f t="shared" si="2"/>
        <v>#N/A</v>
      </c>
    </row>
    <row r="49" spans="1:14" ht="13.9" thickBot="1" x14ac:dyDescent="0.35">
      <c r="A49" s="73">
        <v>38</v>
      </c>
      <c r="B49" s="75"/>
      <c r="C49" s="75"/>
      <c r="D49" s="76"/>
      <c r="E49" s="77"/>
      <c r="F49" s="78">
        <f>IFERROR(VLOOKUP(E49,数据源!$C$23:$D$78,2,FALSE),0)</f>
        <v>0</v>
      </c>
      <c r="G49" s="75"/>
      <c r="H49" s="75"/>
      <c r="I49" s="75"/>
      <c r="J49" s="92">
        <f t="shared" si="0"/>
        <v>0</v>
      </c>
      <c r="K49" s="93">
        <f t="shared" si="3"/>
        <v>0</v>
      </c>
      <c r="L49" s="76"/>
      <c r="M49" s="78" t="e">
        <f>VLOOKUP(L49,数据源!$C$23:$D$28,2,FALSE)</f>
        <v>#N/A</v>
      </c>
      <c r="N49" s="79" t="e">
        <f t="shared" si="2"/>
        <v>#N/A</v>
      </c>
    </row>
    <row r="50" spans="1:14" ht="13.9" thickBot="1" x14ac:dyDescent="0.35">
      <c r="A50" s="73">
        <v>39</v>
      </c>
      <c r="B50" s="75"/>
      <c r="C50" s="75"/>
      <c r="D50" s="76"/>
      <c r="E50" s="77"/>
      <c r="F50" s="78">
        <f>IFERROR(VLOOKUP(E50,数据源!$C$23:$D$78,2,FALSE),0)</f>
        <v>0</v>
      </c>
      <c r="G50" s="75"/>
      <c r="H50" s="75"/>
      <c r="I50" s="75"/>
      <c r="J50" s="92">
        <f t="shared" si="0"/>
        <v>0</v>
      </c>
      <c r="K50" s="93">
        <f t="shared" si="3"/>
        <v>0</v>
      </c>
      <c r="L50" s="76"/>
      <c r="M50" s="78" t="e">
        <f>VLOOKUP(L50,数据源!$C$23:$D$28,2,FALSE)</f>
        <v>#N/A</v>
      </c>
      <c r="N50" s="79" t="e">
        <f t="shared" si="2"/>
        <v>#N/A</v>
      </c>
    </row>
    <row r="51" spans="1:14" ht="13.9" thickBot="1" x14ac:dyDescent="0.35">
      <c r="A51" s="73">
        <v>40</v>
      </c>
      <c r="B51" s="75"/>
      <c r="C51" s="75"/>
      <c r="D51" s="76"/>
      <c r="E51" s="77"/>
      <c r="F51" s="78">
        <f>IFERROR(VLOOKUP(E51,数据源!$C$23:$D$78,2,FALSE),0)</f>
        <v>0</v>
      </c>
      <c r="G51" s="75"/>
      <c r="H51" s="75"/>
      <c r="I51" s="75"/>
      <c r="J51" s="92">
        <f t="shared" si="0"/>
        <v>0</v>
      </c>
      <c r="K51" s="93">
        <f t="shared" si="3"/>
        <v>0</v>
      </c>
      <c r="L51" s="76"/>
      <c r="M51" s="78" t="e">
        <f>VLOOKUP(L51,数据源!$C$23:$D$28,2,FALSE)</f>
        <v>#N/A</v>
      </c>
      <c r="N51" s="79" t="e">
        <f t="shared" si="2"/>
        <v>#N/A</v>
      </c>
    </row>
    <row r="52" spans="1:14" ht="13.9" thickBot="1" x14ac:dyDescent="0.35">
      <c r="A52" s="73">
        <v>41</v>
      </c>
      <c r="B52" s="75"/>
      <c r="C52" s="75"/>
      <c r="D52" s="76"/>
      <c r="E52" s="77"/>
      <c r="F52" s="78">
        <f>IFERROR(VLOOKUP(E52,数据源!$C$23:$D$78,2,FALSE),0)</f>
        <v>0</v>
      </c>
      <c r="G52" s="75"/>
      <c r="H52" s="75"/>
      <c r="I52" s="75"/>
      <c r="J52" s="92">
        <f t="shared" si="0"/>
        <v>0</v>
      </c>
      <c r="K52" s="93">
        <f t="shared" si="3"/>
        <v>0</v>
      </c>
      <c r="L52" s="76"/>
      <c r="M52" s="78" t="e">
        <f>VLOOKUP(L52,数据源!$C$23:$D$28,2,FALSE)</f>
        <v>#N/A</v>
      </c>
      <c r="N52" s="79" t="e">
        <f t="shared" si="2"/>
        <v>#N/A</v>
      </c>
    </row>
    <row r="53" spans="1:14" ht="13.9" thickBot="1" x14ac:dyDescent="0.35">
      <c r="A53" s="73">
        <v>42</v>
      </c>
      <c r="B53" s="75"/>
      <c r="C53" s="75"/>
      <c r="D53" s="76"/>
      <c r="E53" s="77"/>
      <c r="F53" s="78">
        <f>IFERROR(VLOOKUP(E53,数据源!$C$23:$D$78,2,FALSE),0)</f>
        <v>0</v>
      </c>
      <c r="G53" s="75"/>
      <c r="H53" s="75"/>
      <c r="I53" s="75"/>
      <c r="J53" s="92">
        <f t="shared" si="0"/>
        <v>0</v>
      </c>
      <c r="K53" s="93">
        <f t="shared" si="3"/>
        <v>0</v>
      </c>
      <c r="L53" s="76"/>
      <c r="M53" s="78" t="e">
        <f>VLOOKUP(L53,数据源!$C$23:$D$28,2,FALSE)</f>
        <v>#N/A</v>
      </c>
      <c r="N53" s="79" t="e">
        <f t="shared" si="2"/>
        <v>#N/A</v>
      </c>
    </row>
    <row r="54" spans="1:14" ht="13.9" thickBot="1" x14ac:dyDescent="0.35">
      <c r="A54" s="73">
        <v>43</v>
      </c>
      <c r="B54" s="75"/>
      <c r="C54" s="75"/>
      <c r="D54" s="76"/>
      <c r="E54" s="77"/>
      <c r="F54" s="78">
        <f>IFERROR(VLOOKUP(E54,数据源!$C$23:$D$78,2,FALSE),0)</f>
        <v>0</v>
      </c>
      <c r="G54" s="75"/>
      <c r="H54" s="75"/>
      <c r="I54" s="75"/>
      <c r="J54" s="92">
        <f t="shared" si="0"/>
        <v>0</v>
      </c>
      <c r="K54" s="93">
        <f t="shared" si="3"/>
        <v>0</v>
      </c>
      <c r="L54" s="76"/>
      <c r="M54" s="78" t="e">
        <f>VLOOKUP(L54,数据源!$C$23:$D$28,2,FALSE)</f>
        <v>#N/A</v>
      </c>
      <c r="N54" s="79" t="e">
        <f t="shared" si="2"/>
        <v>#N/A</v>
      </c>
    </row>
    <row r="55" spans="1:14" ht="13.9" thickBot="1" x14ac:dyDescent="0.35">
      <c r="A55" s="73">
        <v>44</v>
      </c>
      <c r="B55" s="75"/>
      <c r="C55" s="75"/>
      <c r="D55" s="76"/>
      <c r="E55" s="77"/>
      <c r="F55" s="78">
        <f>IFERROR(VLOOKUP(E55,数据源!$C$23:$D$78,2,FALSE),0)</f>
        <v>0</v>
      </c>
      <c r="G55" s="75"/>
      <c r="H55" s="75"/>
      <c r="I55" s="75"/>
      <c r="J55" s="92">
        <f t="shared" si="0"/>
        <v>0</v>
      </c>
      <c r="K55" s="93">
        <f t="shared" si="3"/>
        <v>0</v>
      </c>
      <c r="L55" s="76"/>
      <c r="M55" s="78" t="e">
        <f>VLOOKUP(L55,数据源!$C$23:$D$28,2,FALSE)</f>
        <v>#N/A</v>
      </c>
      <c r="N55" s="79" t="e">
        <f t="shared" si="2"/>
        <v>#N/A</v>
      </c>
    </row>
    <row r="56" spans="1:14" ht="13.9" thickBot="1" x14ac:dyDescent="0.35">
      <c r="A56" s="73">
        <v>45</v>
      </c>
      <c r="B56" s="75"/>
      <c r="C56" s="75"/>
      <c r="D56" s="76"/>
      <c r="E56" s="77"/>
      <c r="F56" s="78">
        <f>IFERROR(VLOOKUP(E56,数据源!$C$23:$D$78,2,FALSE),0)</f>
        <v>0</v>
      </c>
      <c r="G56" s="75"/>
      <c r="H56" s="75"/>
      <c r="I56" s="75"/>
      <c r="J56" s="92">
        <f t="shared" si="0"/>
        <v>0</v>
      </c>
      <c r="K56" s="93">
        <f t="shared" si="3"/>
        <v>0</v>
      </c>
      <c r="L56" s="76"/>
      <c r="M56" s="78" t="e">
        <f>VLOOKUP(L56,数据源!$C$23:$D$28,2,FALSE)</f>
        <v>#N/A</v>
      </c>
      <c r="N56" s="79" t="e">
        <f t="shared" si="2"/>
        <v>#N/A</v>
      </c>
    </row>
    <row r="57" spans="1:14" ht="13.9" thickBot="1" x14ac:dyDescent="0.35">
      <c r="A57" s="73">
        <v>46</v>
      </c>
      <c r="B57" s="75"/>
      <c r="C57" s="75"/>
      <c r="D57" s="76"/>
      <c r="E57" s="77"/>
      <c r="F57" s="78">
        <f>IFERROR(VLOOKUP(E57,数据源!$C$23:$D$78,2,FALSE),0)</f>
        <v>0</v>
      </c>
      <c r="G57" s="75"/>
      <c r="H57" s="75"/>
      <c r="I57" s="75"/>
      <c r="J57" s="92">
        <f t="shared" si="0"/>
        <v>0</v>
      </c>
      <c r="K57" s="93">
        <f t="shared" si="3"/>
        <v>0</v>
      </c>
      <c r="L57" s="76"/>
      <c r="M57" s="78" t="e">
        <f>VLOOKUP(L57,数据源!$C$23:$D$28,2,FALSE)</f>
        <v>#N/A</v>
      </c>
      <c r="N57" s="79" t="e">
        <f t="shared" si="2"/>
        <v>#N/A</v>
      </c>
    </row>
    <row r="58" spans="1:14" ht="13.9" thickBot="1" x14ac:dyDescent="0.35">
      <c r="A58" s="73">
        <v>47</v>
      </c>
      <c r="B58" s="75"/>
      <c r="C58" s="75"/>
      <c r="D58" s="76"/>
      <c r="E58" s="77"/>
      <c r="F58" s="78">
        <f>IFERROR(VLOOKUP(E58,数据源!$C$23:$D$78,2,FALSE),0)</f>
        <v>0</v>
      </c>
      <c r="G58" s="75"/>
      <c r="H58" s="75"/>
      <c r="I58" s="75"/>
      <c r="J58" s="92">
        <f t="shared" si="0"/>
        <v>0</v>
      </c>
      <c r="K58" s="93">
        <f t="shared" si="3"/>
        <v>0</v>
      </c>
      <c r="L58" s="76"/>
      <c r="M58" s="78" t="e">
        <f>VLOOKUP(L58,数据源!$C$23:$D$28,2,FALSE)</f>
        <v>#N/A</v>
      </c>
      <c r="N58" s="79" t="e">
        <f t="shared" si="2"/>
        <v>#N/A</v>
      </c>
    </row>
    <row r="59" spans="1:14" ht="13.9" thickBot="1" x14ac:dyDescent="0.35">
      <c r="A59" s="73">
        <v>48</v>
      </c>
      <c r="B59" s="75"/>
      <c r="C59" s="75"/>
      <c r="D59" s="76"/>
      <c r="E59" s="77"/>
      <c r="F59" s="78">
        <f>IFERROR(VLOOKUP(E59,数据源!$C$23:$D$78,2,FALSE),0)</f>
        <v>0</v>
      </c>
      <c r="G59" s="75"/>
      <c r="H59" s="75"/>
      <c r="I59" s="75"/>
      <c r="J59" s="92">
        <f t="shared" si="0"/>
        <v>0</v>
      </c>
      <c r="K59" s="93">
        <f t="shared" si="3"/>
        <v>0</v>
      </c>
      <c r="L59" s="76"/>
      <c r="M59" s="78" t="e">
        <f>VLOOKUP(L59,数据源!$C$23:$D$28,2,FALSE)</f>
        <v>#N/A</v>
      </c>
      <c r="N59" s="79" t="e">
        <f t="shared" si="2"/>
        <v>#N/A</v>
      </c>
    </row>
    <row r="60" spans="1:14" ht="13.9" thickBot="1" x14ac:dyDescent="0.35">
      <c r="A60" s="73">
        <v>49</v>
      </c>
      <c r="B60" s="75"/>
      <c r="C60" s="75"/>
      <c r="D60" s="76"/>
      <c r="E60" s="77"/>
      <c r="F60" s="78">
        <f>IFERROR(VLOOKUP(E60,数据源!$C$23:$D$78,2,FALSE),0)</f>
        <v>0</v>
      </c>
      <c r="G60" s="75"/>
      <c r="H60" s="75"/>
      <c r="I60" s="75"/>
      <c r="J60" s="92">
        <f t="shared" si="0"/>
        <v>0</v>
      </c>
      <c r="K60" s="93">
        <f t="shared" si="3"/>
        <v>0</v>
      </c>
      <c r="L60" s="76"/>
      <c r="M60" s="78" t="e">
        <f>VLOOKUP(L60,数据源!$C$23:$D$28,2,FALSE)</f>
        <v>#N/A</v>
      </c>
      <c r="N60" s="79" t="e">
        <f t="shared" si="2"/>
        <v>#N/A</v>
      </c>
    </row>
    <row r="61" spans="1:14" ht="13.9" thickBot="1" x14ac:dyDescent="0.35">
      <c r="A61" s="80">
        <v>50</v>
      </c>
      <c r="B61" s="81"/>
      <c r="C61" s="81"/>
      <c r="D61" s="82"/>
      <c r="E61" s="83"/>
      <c r="F61" s="84">
        <f>IFERROR(VLOOKUP(E61,数据源!$C$23:$D$78,2,FALSE),0)</f>
        <v>0</v>
      </c>
      <c r="G61" s="81"/>
      <c r="H61" s="81"/>
      <c r="I61" s="81"/>
      <c r="J61" s="95">
        <f t="shared" si="0"/>
        <v>0</v>
      </c>
      <c r="K61" s="94">
        <f t="shared" si="3"/>
        <v>0</v>
      </c>
      <c r="L61" s="82"/>
      <c r="M61" s="84" t="e">
        <f>VLOOKUP(L61,数据源!$C$23:$D$28,2,FALSE)</f>
        <v>#N/A</v>
      </c>
      <c r="N61" s="85" t="e">
        <f t="shared" si="2"/>
        <v>#N/A</v>
      </c>
    </row>
    <row r="62" spans="1:14" x14ac:dyDescent="0.3">
      <c r="N62" s="86"/>
    </row>
    <row r="63" spans="1:14" x14ac:dyDescent="0.3">
      <c r="B63" s="87" t="s">
        <v>134</v>
      </c>
      <c r="N63" s="86"/>
    </row>
    <row r="64" spans="1:14" x14ac:dyDescent="0.3">
      <c r="B64" s="87" t="s">
        <v>137</v>
      </c>
    </row>
    <row r="107" spans="1:6" ht="44.25" x14ac:dyDescent="0.3">
      <c r="A107" s="88" t="s">
        <v>9</v>
      </c>
      <c r="B107" s="88" t="s">
        <v>10</v>
      </c>
      <c r="D107" s="88" t="s">
        <v>7</v>
      </c>
      <c r="E107" s="88" t="s">
        <v>8</v>
      </c>
      <c r="F107" s="89" t="s">
        <v>11</v>
      </c>
    </row>
  </sheetData>
  <sheetProtection password="CC6F" sheet="1" objects="1" scenarios="1"/>
  <mergeCells count="13">
    <mergeCell ref="A7:A9"/>
    <mergeCell ref="C9:D9"/>
    <mergeCell ref="C8:D8"/>
    <mergeCell ref="C7:D7"/>
    <mergeCell ref="M2:Q2"/>
    <mergeCell ref="A2:A5"/>
    <mergeCell ref="F2:H2"/>
    <mergeCell ref="I2:L2"/>
    <mergeCell ref="B2:C2"/>
    <mergeCell ref="L7:Q7"/>
    <mergeCell ref="L8:Q8"/>
    <mergeCell ref="L9:Q9"/>
    <mergeCell ref="G9:H9"/>
  </mergeCells>
  <phoneticPr fontId="3" type="noConversion"/>
  <conditionalFormatting sqref="M12:M61">
    <cfRule type="cellIs" dxfId="5" priority="6" operator="greaterThan">
      <formula>0</formula>
    </cfRule>
  </conditionalFormatting>
  <conditionalFormatting sqref="N12:N63">
    <cfRule type="cellIs" dxfId="4" priority="4" operator="equal">
      <formula>"合理"</formula>
    </cfRule>
    <cfRule type="cellIs" dxfId="3" priority="5" operator="equal">
      <formula>"超限"</formula>
    </cfRule>
  </conditionalFormatting>
  <conditionalFormatting sqref="F12:F61">
    <cfRule type="cellIs" dxfId="2" priority="3" operator="greaterThan">
      <formula>0</formula>
    </cfRule>
  </conditionalFormatting>
  <conditionalFormatting sqref="J12:J61">
    <cfRule type="cellIs" dxfId="1" priority="2" operator="greaterThan">
      <formula>0</formula>
    </cfRule>
  </conditionalFormatting>
  <conditionalFormatting sqref="K12:K61">
    <cfRule type="cellIs" dxfId="0" priority="1" operator="greaterThan">
      <formula>0</formula>
    </cfRule>
  </conditionalFormatting>
  <dataValidations count="1">
    <dataValidation type="list" allowBlank="1" showInputMessage="1" showErrorMessage="1" sqref="E12:E61" xr:uid="{CD0DCF7C-A385-4E41-A575-3F3661634C33}">
      <formula1>INDIRECT($D12)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8987C0-3C97-4422-875D-AF86B4F91670}">
          <x14:formula1>
            <xm:f>数据源!$A$2:$A$7</xm:f>
          </x14:formula1>
          <xm:sqref>D12:D61</xm:sqref>
        </x14:dataValidation>
        <x14:dataValidation type="list" allowBlank="1" showInputMessage="1" showErrorMessage="1" xr:uid="{51037BA6-0D95-4F89-876F-4015CD49E523}">
          <x14:formula1>
            <xm:f>数据源!$C$23:$C$28</xm:f>
          </x14:formula1>
          <xm:sqref>L12:L61</xm:sqref>
        </x14:dataValidation>
        <x14:dataValidation type="list" allowBlank="1" showInputMessage="1" showErrorMessage="1" xr:uid="{4099B980-1FEC-42BA-96D0-D9C7797C5150}">
          <x14:formula1>
            <xm:f>数据源!$F$22:$F$24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55D6-6291-428B-9C56-8AA7FA26840C}">
  <dimension ref="A1:L63"/>
  <sheetViews>
    <sheetView workbookViewId="0">
      <selection activeCell="A4" sqref="A4"/>
    </sheetView>
  </sheetViews>
  <sheetFormatPr defaultRowHeight="13.5" x14ac:dyDescent="0.3"/>
  <cols>
    <col min="1" max="1" width="7.265625" style="98" customWidth="1"/>
    <col min="2" max="2" width="15" style="98" bestFit="1" customWidth="1"/>
    <col min="3" max="3" width="14.73046875" style="98" customWidth="1"/>
    <col min="4" max="5" width="10.06640625" style="98" bestFit="1" customWidth="1"/>
    <col min="6" max="6" width="9" style="98" bestFit="1" customWidth="1"/>
    <col min="7" max="7" width="13.53125" style="98" bestFit="1" customWidth="1"/>
    <col min="8" max="8" width="9.796875" style="99" bestFit="1" customWidth="1"/>
    <col min="9" max="9" width="10.73046875" style="98" bestFit="1" customWidth="1"/>
    <col min="10" max="10" width="6.86328125" style="98" bestFit="1" customWidth="1"/>
    <col min="11" max="11" width="13.265625" style="98" bestFit="1" customWidth="1"/>
    <col min="12" max="12" width="9" style="98" bestFit="1" customWidth="1"/>
    <col min="13" max="16384" width="9.06640625" style="98"/>
  </cols>
  <sheetData>
    <row r="1" spans="1:12" x14ac:dyDescent="0.3">
      <c r="A1" s="97" t="s">
        <v>135</v>
      </c>
    </row>
    <row r="2" spans="1:12" x14ac:dyDescent="0.3">
      <c r="A2" s="97" t="s">
        <v>131</v>
      </c>
    </row>
    <row r="3" spans="1:12" x14ac:dyDescent="0.3">
      <c r="A3" s="97" t="s">
        <v>143</v>
      </c>
      <c r="B3" s="97"/>
    </row>
    <row r="4" spans="1:12" x14ac:dyDescent="0.3">
      <c r="A4" s="97"/>
      <c r="B4" s="97"/>
    </row>
    <row r="5" spans="1:12" x14ac:dyDescent="0.3">
      <c r="A5" s="98" t="str">
        <f>Sheet1!G9</f>
        <v>火星锂矿</v>
      </c>
      <c r="B5" s="97" t="s">
        <v>136</v>
      </c>
    </row>
    <row r="6" spans="1:12" ht="15.75" x14ac:dyDescent="0.3">
      <c r="A6" s="100" t="s">
        <v>112</v>
      </c>
      <c r="B6" s="100" t="s">
        <v>113</v>
      </c>
      <c r="C6" s="101" t="s">
        <v>114</v>
      </c>
      <c r="D6" s="101" t="s">
        <v>115</v>
      </c>
      <c r="E6" s="101" t="s">
        <v>116</v>
      </c>
      <c r="F6" s="100" t="s">
        <v>117</v>
      </c>
      <c r="G6" s="100" t="s">
        <v>117</v>
      </c>
      <c r="H6" s="102" t="s">
        <v>118</v>
      </c>
      <c r="I6" s="100" t="s">
        <v>119</v>
      </c>
      <c r="J6" s="100" t="s">
        <v>119</v>
      </c>
      <c r="K6" s="101" t="s">
        <v>126</v>
      </c>
      <c r="L6" s="101" t="s">
        <v>120</v>
      </c>
    </row>
    <row r="7" spans="1:12" ht="18" x14ac:dyDescent="0.3">
      <c r="A7" s="100" t="s">
        <v>112</v>
      </c>
      <c r="B7" s="100" t="s">
        <v>113</v>
      </c>
      <c r="C7" s="101" t="s">
        <v>138</v>
      </c>
      <c r="D7" s="101" t="s">
        <v>121</v>
      </c>
      <c r="E7" s="101" t="s">
        <v>122</v>
      </c>
      <c r="F7" s="101" t="s">
        <v>123</v>
      </c>
      <c r="G7" s="101" t="s">
        <v>139</v>
      </c>
      <c r="H7" s="102" t="s">
        <v>140</v>
      </c>
      <c r="I7" s="101" t="s">
        <v>124</v>
      </c>
      <c r="J7" s="101" t="s">
        <v>141</v>
      </c>
      <c r="K7" s="101" t="s">
        <v>142</v>
      </c>
      <c r="L7" s="101" t="s">
        <v>125</v>
      </c>
    </row>
    <row r="8" spans="1:12" x14ac:dyDescent="0.3">
      <c r="A8" s="98">
        <f>Sheet1!A12</f>
        <v>1</v>
      </c>
      <c r="B8" s="98">
        <f>Sheet1!B12</f>
        <v>0</v>
      </c>
      <c r="C8" s="98">
        <f>Sheet1!F12</f>
        <v>0</v>
      </c>
      <c r="D8" s="98">
        <f>Sheet1!C12</f>
        <v>0</v>
      </c>
      <c r="E8" s="98">
        <f>Sheet1!G12</f>
        <v>0</v>
      </c>
      <c r="F8" s="98">
        <f>Sheet1!H12</f>
        <v>0</v>
      </c>
      <c r="G8" s="98">
        <f>ROUND(F8*F8*F8,3)</f>
        <v>0</v>
      </c>
      <c r="H8" s="99">
        <f>IFERROR(ROUND(C8*D8*E8/G8/1000,3),0)</f>
        <v>0</v>
      </c>
      <c r="I8" s="98">
        <f>Sheet1!I12</f>
        <v>0</v>
      </c>
      <c r="J8" s="98">
        <f>I8*I8</f>
        <v>0</v>
      </c>
      <c r="K8" s="98">
        <f>Sheet1!J12</f>
        <v>0</v>
      </c>
      <c r="L8" s="98">
        <f>Sheet1!K12</f>
        <v>0</v>
      </c>
    </row>
    <row r="9" spans="1:12" x14ac:dyDescent="0.3">
      <c r="A9" s="98">
        <f>Sheet1!A13</f>
        <v>2</v>
      </c>
      <c r="B9" s="98">
        <f>Sheet1!B13</f>
        <v>0</v>
      </c>
      <c r="C9" s="98">
        <f>Sheet1!F13</f>
        <v>0</v>
      </c>
      <c r="D9" s="98">
        <f>Sheet1!C13</f>
        <v>0</v>
      </c>
      <c r="E9" s="98">
        <f>Sheet1!G13</f>
        <v>0</v>
      </c>
      <c r="F9" s="98">
        <f>Sheet1!H13</f>
        <v>0</v>
      </c>
      <c r="G9" s="98">
        <f t="shared" ref="G9:G57" si="0">ROUND(F9*F9*F9,3)</f>
        <v>0</v>
      </c>
      <c r="H9" s="99">
        <f t="shared" ref="H9:H57" si="1">IFERROR(ROUND(C9*D9*E9/G9/1000,3),0)</f>
        <v>0</v>
      </c>
      <c r="I9" s="98">
        <f>Sheet1!I13</f>
        <v>0</v>
      </c>
      <c r="J9" s="98">
        <f t="shared" ref="J9:J57" si="2">I9*I9</f>
        <v>0</v>
      </c>
      <c r="K9" s="98">
        <f>Sheet1!J13</f>
        <v>0</v>
      </c>
      <c r="L9" s="98">
        <f>Sheet1!K13</f>
        <v>0</v>
      </c>
    </row>
    <row r="10" spans="1:12" x14ac:dyDescent="0.3">
      <c r="A10" s="98">
        <f>Sheet1!A14</f>
        <v>3</v>
      </c>
      <c r="B10" s="98">
        <f>Sheet1!B14</f>
        <v>0</v>
      </c>
      <c r="C10" s="98">
        <f>Sheet1!F14</f>
        <v>0</v>
      </c>
      <c r="D10" s="98">
        <f>Sheet1!C14</f>
        <v>0</v>
      </c>
      <c r="E10" s="98">
        <f>Sheet1!G14</f>
        <v>0</v>
      </c>
      <c r="F10" s="98">
        <f>Sheet1!H14</f>
        <v>0</v>
      </c>
      <c r="G10" s="98">
        <f t="shared" si="0"/>
        <v>0</v>
      </c>
      <c r="H10" s="99">
        <f t="shared" si="1"/>
        <v>0</v>
      </c>
      <c r="I10" s="98">
        <f>Sheet1!I14</f>
        <v>0</v>
      </c>
      <c r="J10" s="98">
        <f t="shared" si="2"/>
        <v>0</v>
      </c>
      <c r="K10" s="98">
        <f>Sheet1!J14</f>
        <v>0</v>
      </c>
      <c r="L10" s="98">
        <f>Sheet1!K14</f>
        <v>0</v>
      </c>
    </row>
    <row r="11" spans="1:12" x14ac:dyDescent="0.3">
      <c r="A11" s="98">
        <f>Sheet1!A15</f>
        <v>4</v>
      </c>
      <c r="B11" s="98">
        <f>Sheet1!B15</f>
        <v>0</v>
      </c>
      <c r="C11" s="98">
        <f>Sheet1!F15</f>
        <v>0</v>
      </c>
      <c r="D11" s="98">
        <f>Sheet1!C15</f>
        <v>0</v>
      </c>
      <c r="E11" s="98">
        <f>Sheet1!G15</f>
        <v>0</v>
      </c>
      <c r="F11" s="98">
        <f>Sheet1!H15</f>
        <v>0</v>
      </c>
      <c r="G11" s="98">
        <f t="shared" si="0"/>
        <v>0</v>
      </c>
      <c r="H11" s="99">
        <f t="shared" si="1"/>
        <v>0</v>
      </c>
      <c r="I11" s="98">
        <f>Sheet1!I15</f>
        <v>0</v>
      </c>
      <c r="J11" s="98">
        <f t="shared" si="2"/>
        <v>0</v>
      </c>
      <c r="K11" s="98">
        <f>Sheet1!J15</f>
        <v>0</v>
      </c>
      <c r="L11" s="98">
        <f>Sheet1!K15</f>
        <v>0</v>
      </c>
    </row>
    <row r="12" spans="1:12" x14ac:dyDescent="0.3">
      <c r="A12" s="98">
        <f>Sheet1!A16</f>
        <v>5</v>
      </c>
      <c r="B12" s="98">
        <f>Sheet1!B16</f>
        <v>0</v>
      </c>
      <c r="C12" s="98">
        <f>Sheet1!F16</f>
        <v>0</v>
      </c>
      <c r="D12" s="98">
        <f>Sheet1!C16</f>
        <v>0</v>
      </c>
      <c r="E12" s="98">
        <f>Sheet1!G16</f>
        <v>0</v>
      </c>
      <c r="F12" s="98">
        <f>Sheet1!H16</f>
        <v>0</v>
      </c>
      <c r="G12" s="98">
        <f t="shared" si="0"/>
        <v>0</v>
      </c>
      <c r="H12" s="99">
        <f t="shared" si="1"/>
        <v>0</v>
      </c>
      <c r="I12" s="98">
        <f>Sheet1!I16</f>
        <v>0</v>
      </c>
      <c r="J12" s="98">
        <f t="shared" si="2"/>
        <v>0</v>
      </c>
      <c r="K12" s="98">
        <f>Sheet1!J16</f>
        <v>0</v>
      </c>
      <c r="L12" s="98">
        <f>Sheet1!K16</f>
        <v>0</v>
      </c>
    </row>
    <row r="13" spans="1:12" x14ac:dyDescent="0.3">
      <c r="A13" s="98">
        <f>Sheet1!A17</f>
        <v>6</v>
      </c>
      <c r="B13" s="98">
        <f>Sheet1!B17</f>
        <v>0</v>
      </c>
      <c r="C13" s="98">
        <f>Sheet1!F17</f>
        <v>0</v>
      </c>
      <c r="D13" s="98">
        <f>Sheet1!C17</f>
        <v>0</v>
      </c>
      <c r="E13" s="98">
        <f>Sheet1!G17</f>
        <v>0</v>
      </c>
      <c r="F13" s="98">
        <f>Sheet1!H17</f>
        <v>0</v>
      </c>
      <c r="G13" s="98">
        <f t="shared" si="0"/>
        <v>0</v>
      </c>
      <c r="H13" s="99">
        <f t="shared" si="1"/>
        <v>0</v>
      </c>
      <c r="I13" s="98">
        <f>Sheet1!I17</f>
        <v>0</v>
      </c>
      <c r="J13" s="98">
        <f t="shared" si="2"/>
        <v>0</v>
      </c>
      <c r="K13" s="98">
        <f>Sheet1!J17</f>
        <v>0</v>
      </c>
      <c r="L13" s="98">
        <f>Sheet1!K17</f>
        <v>0</v>
      </c>
    </row>
    <row r="14" spans="1:12" x14ac:dyDescent="0.3">
      <c r="A14" s="98">
        <f>Sheet1!A18</f>
        <v>7</v>
      </c>
      <c r="B14" s="98">
        <f>Sheet1!B18</f>
        <v>0</v>
      </c>
      <c r="C14" s="98">
        <f>Sheet1!F18</f>
        <v>0</v>
      </c>
      <c r="D14" s="98">
        <f>Sheet1!C18</f>
        <v>0</v>
      </c>
      <c r="E14" s="98">
        <f>Sheet1!G18</f>
        <v>0</v>
      </c>
      <c r="F14" s="98">
        <f>Sheet1!H18</f>
        <v>0</v>
      </c>
      <c r="G14" s="98">
        <f t="shared" si="0"/>
        <v>0</v>
      </c>
      <c r="H14" s="99">
        <f t="shared" si="1"/>
        <v>0</v>
      </c>
      <c r="I14" s="98">
        <f>Sheet1!I18</f>
        <v>0</v>
      </c>
      <c r="J14" s="98">
        <f t="shared" si="2"/>
        <v>0</v>
      </c>
      <c r="K14" s="98">
        <f>Sheet1!J18</f>
        <v>0</v>
      </c>
      <c r="L14" s="98">
        <f>Sheet1!K18</f>
        <v>0</v>
      </c>
    </row>
    <row r="15" spans="1:12" x14ac:dyDescent="0.3">
      <c r="A15" s="98">
        <f>Sheet1!A19</f>
        <v>8</v>
      </c>
      <c r="B15" s="98">
        <f>Sheet1!B19</f>
        <v>0</v>
      </c>
      <c r="C15" s="98">
        <f>Sheet1!F19</f>
        <v>0</v>
      </c>
      <c r="D15" s="98">
        <f>Sheet1!C19</f>
        <v>0</v>
      </c>
      <c r="E15" s="98">
        <f>Sheet1!G19</f>
        <v>0</v>
      </c>
      <c r="F15" s="98">
        <f>Sheet1!H19</f>
        <v>0</v>
      </c>
      <c r="G15" s="98">
        <f t="shared" si="0"/>
        <v>0</v>
      </c>
      <c r="H15" s="99">
        <f t="shared" si="1"/>
        <v>0</v>
      </c>
      <c r="I15" s="98">
        <f>Sheet1!I19</f>
        <v>0</v>
      </c>
      <c r="J15" s="98">
        <f t="shared" si="2"/>
        <v>0</v>
      </c>
      <c r="K15" s="98">
        <f>Sheet1!J19</f>
        <v>0</v>
      </c>
      <c r="L15" s="98">
        <f>Sheet1!K19</f>
        <v>0</v>
      </c>
    </row>
    <row r="16" spans="1:12" x14ac:dyDescent="0.3">
      <c r="A16" s="98">
        <f>Sheet1!A20</f>
        <v>9</v>
      </c>
      <c r="B16" s="98">
        <f>Sheet1!B20</f>
        <v>0</v>
      </c>
      <c r="C16" s="98">
        <f>Sheet1!F20</f>
        <v>0</v>
      </c>
      <c r="D16" s="98">
        <f>Sheet1!C20</f>
        <v>0</v>
      </c>
      <c r="E16" s="98">
        <f>Sheet1!G20</f>
        <v>0</v>
      </c>
      <c r="F16" s="98">
        <f>Sheet1!H20</f>
        <v>0</v>
      </c>
      <c r="G16" s="98">
        <f t="shared" si="0"/>
        <v>0</v>
      </c>
      <c r="H16" s="99">
        <f t="shared" si="1"/>
        <v>0</v>
      </c>
      <c r="I16" s="98">
        <f>Sheet1!I20</f>
        <v>0</v>
      </c>
      <c r="J16" s="98">
        <f t="shared" si="2"/>
        <v>0</v>
      </c>
      <c r="K16" s="98">
        <f>Sheet1!J20</f>
        <v>0</v>
      </c>
      <c r="L16" s="98">
        <f>Sheet1!K20</f>
        <v>0</v>
      </c>
    </row>
    <row r="17" spans="1:12" x14ac:dyDescent="0.3">
      <c r="A17" s="98">
        <f>Sheet1!A21</f>
        <v>10</v>
      </c>
      <c r="B17" s="98">
        <f>Sheet1!B21</f>
        <v>0</v>
      </c>
      <c r="C17" s="98">
        <f>Sheet1!F21</f>
        <v>0</v>
      </c>
      <c r="D17" s="98">
        <f>Sheet1!C21</f>
        <v>0</v>
      </c>
      <c r="E17" s="98">
        <f>Sheet1!G21</f>
        <v>0</v>
      </c>
      <c r="F17" s="98">
        <f>Sheet1!H21</f>
        <v>0</v>
      </c>
      <c r="G17" s="98">
        <f t="shared" si="0"/>
        <v>0</v>
      </c>
      <c r="H17" s="99">
        <f t="shared" si="1"/>
        <v>0</v>
      </c>
      <c r="I17" s="98">
        <f>Sheet1!I21</f>
        <v>0</v>
      </c>
      <c r="J17" s="98">
        <f t="shared" si="2"/>
        <v>0</v>
      </c>
      <c r="K17" s="98">
        <f>Sheet1!J21</f>
        <v>0</v>
      </c>
      <c r="L17" s="98">
        <f>Sheet1!K21</f>
        <v>0</v>
      </c>
    </row>
    <row r="18" spans="1:12" x14ac:dyDescent="0.3">
      <c r="A18" s="98">
        <f>Sheet1!A22</f>
        <v>11</v>
      </c>
      <c r="B18" s="98">
        <f>Sheet1!B22</f>
        <v>0</v>
      </c>
      <c r="C18" s="98">
        <f>Sheet1!F22</f>
        <v>0</v>
      </c>
      <c r="D18" s="98">
        <f>Sheet1!C22</f>
        <v>0</v>
      </c>
      <c r="E18" s="98">
        <f>Sheet1!G22</f>
        <v>0</v>
      </c>
      <c r="F18" s="98">
        <f>Sheet1!H22</f>
        <v>0</v>
      </c>
      <c r="G18" s="98">
        <f t="shared" si="0"/>
        <v>0</v>
      </c>
      <c r="H18" s="99">
        <f t="shared" si="1"/>
        <v>0</v>
      </c>
      <c r="I18" s="98">
        <f>Sheet1!I22</f>
        <v>0</v>
      </c>
      <c r="J18" s="98">
        <f t="shared" si="2"/>
        <v>0</v>
      </c>
      <c r="K18" s="98">
        <f>Sheet1!J22</f>
        <v>0</v>
      </c>
      <c r="L18" s="98">
        <f>Sheet1!K22</f>
        <v>0</v>
      </c>
    </row>
    <row r="19" spans="1:12" x14ac:dyDescent="0.3">
      <c r="A19" s="98">
        <f>Sheet1!A23</f>
        <v>12</v>
      </c>
      <c r="B19" s="98">
        <f>Sheet1!B23</f>
        <v>0</v>
      </c>
      <c r="C19" s="98">
        <f>Sheet1!F23</f>
        <v>0</v>
      </c>
      <c r="D19" s="98">
        <f>Sheet1!C23</f>
        <v>0</v>
      </c>
      <c r="E19" s="98">
        <f>Sheet1!G23</f>
        <v>0</v>
      </c>
      <c r="F19" s="98">
        <f>Sheet1!H23</f>
        <v>0</v>
      </c>
      <c r="G19" s="98">
        <f t="shared" si="0"/>
        <v>0</v>
      </c>
      <c r="H19" s="99">
        <f t="shared" si="1"/>
        <v>0</v>
      </c>
      <c r="I19" s="98">
        <f>Sheet1!I23</f>
        <v>0</v>
      </c>
      <c r="J19" s="98">
        <f t="shared" si="2"/>
        <v>0</v>
      </c>
      <c r="K19" s="98">
        <f>Sheet1!J23</f>
        <v>0</v>
      </c>
      <c r="L19" s="98">
        <f>Sheet1!K23</f>
        <v>0</v>
      </c>
    </row>
    <row r="20" spans="1:12" x14ac:dyDescent="0.3">
      <c r="A20" s="98">
        <f>Sheet1!A24</f>
        <v>13</v>
      </c>
      <c r="B20" s="98">
        <f>Sheet1!B24</f>
        <v>0</v>
      </c>
      <c r="C20" s="98">
        <f>Sheet1!F24</f>
        <v>0</v>
      </c>
      <c r="D20" s="98">
        <f>Sheet1!C24</f>
        <v>0</v>
      </c>
      <c r="E20" s="98">
        <f>Sheet1!G24</f>
        <v>0</v>
      </c>
      <c r="F20" s="98">
        <f>Sheet1!H24</f>
        <v>0</v>
      </c>
      <c r="G20" s="98">
        <f t="shared" si="0"/>
        <v>0</v>
      </c>
      <c r="H20" s="99">
        <f t="shared" si="1"/>
        <v>0</v>
      </c>
      <c r="I20" s="98">
        <f>Sheet1!I24</f>
        <v>0</v>
      </c>
      <c r="J20" s="98">
        <f t="shared" si="2"/>
        <v>0</v>
      </c>
      <c r="K20" s="98">
        <f>Sheet1!J24</f>
        <v>0</v>
      </c>
      <c r="L20" s="98">
        <f>Sheet1!K24</f>
        <v>0</v>
      </c>
    </row>
    <row r="21" spans="1:12" x14ac:dyDescent="0.3">
      <c r="A21" s="98">
        <f>Sheet1!A25</f>
        <v>14</v>
      </c>
      <c r="B21" s="98">
        <f>Sheet1!B25</f>
        <v>0</v>
      </c>
      <c r="C21" s="98">
        <f>Sheet1!F25</f>
        <v>0</v>
      </c>
      <c r="D21" s="98">
        <f>Sheet1!C25</f>
        <v>0</v>
      </c>
      <c r="E21" s="98">
        <f>Sheet1!G25</f>
        <v>0</v>
      </c>
      <c r="F21" s="98">
        <f>Sheet1!H25</f>
        <v>0</v>
      </c>
      <c r="G21" s="98">
        <f t="shared" si="0"/>
        <v>0</v>
      </c>
      <c r="H21" s="99">
        <f t="shared" si="1"/>
        <v>0</v>
      </c>
      <c r="I21" s="98">
        <f>Sheet1!I25</f>
        <v>0</v>
      </c>
      <c r="J21" s="98">
        <f t="shared" si="2"/>
        <v>0</v>
      </c>
      <c r="K21" s="98">
        <f>Sheet1!J25</f>
        <v>0</v>
      </c>
      <c r="L21" s="98">
        <f>Sheet1!K25</f>
        <v>0</v>
      </c>
    </row>
    <row r="22" spans="1:12" x14ac:dyDescent="0.3">
      <c r="A22" s="98">
        <f>Sheet1!A26</f>
        <v>15</v>
      </c>
      <c r="B22" s="98">
        <f>Sheet1!B26</f>
        <v>0</v>
      </c>
      <c r="C22" s="98">
        <f>Sheet1!F26</f>
        <v>0</v>
      </c>
      <c r="D22" s="98">
        <f>Sheet1!C26</f>
        <v>0</v>
      </c>
      <c r="E22" s="98">
        <f>Sheet1!G26</f>
        <v>0</v>
      </c>
      <c r="F22" s="98">
        <f>Sheet1!H26</f>
        <v>0</v>
      </c>
      <c r="G22" s="98">
        <f t="shared" si="0"/>
        <v>0</v>
      </c>
      <c r="H22" s="99">
        <f t="shared" si="1"/>
        <v>0</v>
      </c>
      <c r="I22" s="98">
        <f>Sheet1!I26</f>
        <v>0</v>
      </c>
      <c r="J22" s="98">
        <f t="shared" si="2"/>
        <v>0</v>
      </c>
      <c r="K22" s="98">
        <f>Sheet1!J26</f>
        <v>0</v>
      </c>
      <c r="L22" s="98">
        <f>Sheet1!K26</f>
        <v>0</v>
      </c>
    </row>
    <row r="23" spans="1:12" x14ac:dyDescent="0.3">
      <c r="A23" s="98">
        <f>Sheet1!A27</f>
        <v>16</v>
      </c>
      <c r="B23" s="98">
        <f>Sheet1!B27</f>
        <v>0</v>
      </c>
      <c r="C23" s="98">
        <f>Sheet1!F27</f>
        <v>0</v>
      </c>
      <c r="D23" s="98">
        <f>Sheet1!C27</f>
        <v>0</v>
      </c>
      <c r="E23" s="98">
        <f>Sheet1!G27</f>
        <v>0</v>
      </c>
      <c r="F23" s="98">
        <f>Sheet1!H27</f>
        <v>0</v>
      </c>
      <c r="G23" s="98">
        <f t="shared" si="0"/>
        <v>0</v>
      </c>
      <c r="H23" s="99">
        <f t="shared" si="1"/>
        <v>0</v>
      </c>
      <c r="I23" s="98">
        <f>Sheet1!I27</f>
        <v>0</v>
      </c>
      <c r="J23" s="98">
        <f t="shared" si="2"/>
        <v>0</v>
      </c>
      <c r="K23" s="98">
        <f>Sheet1!J27</f>
        <v>0</v>
      </c>
      <c r="L23" s="98">
        <f>Sheet1!K27</f>
        <v>0</v>
      </c>
    </row>
    <row r="24" spans="1:12" x14ac:dyDescent="0.3">
      <c r="A24" s="98">
        <f>Sheet1!A28</f>
        <v>17</v>
      </c>
      <c r="B24" s="98">
        <f>Sheet1!B28</f>
        <v>0</v>
      </c>
      <c r="C24" s="98">
        <f>Sheet1!F28</f>
        <v>0</v>
      </c>
      <c r="D24" s="98">
        <f>Sheet1!C28</f>
        <v>0</v>
      </c>
      <c r="E24" s="98">
        <f>Sheet1!G28</f>
        <v>0</v>
      </c>
      <c r="F24" s="98">
        <f>Sheet1!H28</f>
        <v>0</v>
      </c>
      <c r="G24" s="98">
        <f t="shared" si="0"/>
        <v>0</v>
      </c>
      <c r="H24" s="99">
        <f t="shared" si="1"/>
        <v>0</v>
      </c>
      <c r="I24" s="98">
        <f>Sheet1!I28</f>
        <v>0</v>
      </c>
      <c r="J24" s="98">
        <f t="shared" si="2"/>
        <v>0</v>
      </c>
      <c r="K24" s="98">
        <f>Sheet1!J28</f>
        <v>0</v>
      </c>
      <c r="L24" s="98">
        <f>Sheet1!K28</f>
        <v>0</v>
      </c>
    </row>
    <row r="25" spans="1:12" x14ac:dyDescent="0.3">
      <c r="A25" s="98">
        <f>Sheet1!A29</f>
        <v>18</v>
      </c>
      <c r="B25" s="98">
        <f>Sheet1!B29</f>
        <v>0</v>
      </c>
      <c r="C25" s="98">
        <f>Sheet1!F29</f>
        <v>0</v>
      </c>
      <c r="D25" s="98">
        <f>Sheet1!C29</f>
        <v>0</v>
      </c>
      <c r="E25" s="98">
        <f>Sheet1!G29</f>
        <v>0</v>
      </c>
      <c r="F25" s="98">
        <f>Sheet1!H29</f>
        <v>0</v>
      </c>
      <c r="G25" s="98">
        <f t="shared" si="0"/>
        <v>0</v>
      </c>
      <c r="H25" s="99">
        <f t="shared" si="1"/>
        <v>0</v>
      </c>
      <c r="I25" s="98">
        <f>Sheet1!I29</f>
        <v>0</v>
      </c>
      <c r="J25" s="98">
        <f t="shared" si="2"/>
        <v>0</v>
      </c>
      <c r="K25" s="98">
        <f>Sheet1!J29</f>
        <v>0</v>
      </c>
      <c r="L25" s="98">
        <f>Sheet1!K29</f>
        <v>0</v>
      </c>
    </row>
    <row r="26" spans="1:12" x14ac:dyDescent="0.3">
      <c r="A26" s="98">
        <f>Sheet1!A30</f>
        <v>19</v>
      </c>
      <c r="B26" s="98">
        <f>Sheet1!B30</f>
        <v>0</v>
      </c>
      <c r="C26" s="98">
        <f>Sheet1!F30</f>
        <v>0</v>
      </c>
      <c r="D26" s="98">
        <f>Sheet1!C30</f>
        <v>0</v>
      </c>
      <c r="E26" s="98">
        <f>Sheet1!G30</f>
        <v>0</v>
      </c>
      <c r="F26" s="98">
        <f>Sheet1!H30</f>
        <v>0</v>
      </c>
      <c r="G26" s="98">
        <f t="shared" si="0"/>
        <v>0</v>
      </c>
      <c r="H26" s="99">
        <f t="shared" si="1"/>
        <v>0</v>
      </c>
      <c r="I26" s="98">
        <f>Sheet1!I30</f>
        <v>0</v>
      </c>
      <c r="J26" s="98">
        <f t="shared" si="2"/>
        <v>0</v>
      </c>
      <c r="K26" s="98">
        <f>Sheet1!J30</f>
        <v>0</v>
      </c>
      <c r="L26" s="98">
        <f>Sheet1!K30</f>
        <v>0</v>
      </c>
    </row>
    <row r="27" spans="1:12" x14ac:dyDescent="0.3">
      <c r="A27" s="98">
        <f>Sheet1!A31</f>
        <v>20</v>
      </c>
      <c r="B27" s="98">
        <f>Sheet1!B31</f>
        <v>0</v>
      </c>
      <c r="C27" s="98">
        <f>Sheet1!F31</f>
        <v>0</v>
      </c>
      <c r="D27" s="98">
        <f>Sheet1!C31</f>
        <v>0</v>
      </c>
      <c r="E27" s="98">
        <f>Sheet1!G31</f>
        <v>0</v>
      </c>
      <c r="F27" s="98">
        <f>Sheet1!H31</f>
        <v>0</v>
      </c>
      <c r="G27" s="98">
        <f t="shared" si="0"/>
        <v>0</v>
      </c>
      <c r="H27" s="99">
        <f t="shared" si="1"/>
        <v>0</v>
      </c>
      <c r="I27" s="98">
        <f>Sheet1!I31</f>
        <v>0</v>
      </c>
      <c r="J27" s="98">
        <f t="shared" si="2"/>
        <v>0</v>
      </c>
      <c r="K27" s="98">
        <f>Sheet1!J31</f>
        <v>0</v>
      </c>
      <c r="L27" s="98">
        <f>Sheet1!K31</f>
        <v>0</v>
      </c>
    </row>
    <row r="28" spans="1:12" x14ac:dyDescent="0.3">
      <c r="A28" s="98">
        <f>Sheet1!A32</f>
        <v>21</v>
      </c>
      <c r="B28" s="98">
        <f>Sheet1!B32</f>
        <v>0</v>
      </c>
      <c r="C28" s="98">
        <f>Sheet1!F32</f>
        <v>0</v>
      </c>
      <c r="D28" s="98">
        <f>Sheet1!C32</f>
        <v>0</v>
      </c>
      <c r="E28" s="98">
        <f>Sheet1!G32</f>
        <v>0</v>
      </c>
      <c r="F28" s="98">
        <f>Sheet1!H32</f>
        <v>0</v>
      </c>
      <c r="G28" s="98">
        <f t="shared" si="0"/>
        <v>0</v>
      </c>
      <c r="H28" s="99">
        <f t="shared" si="1"/>
        <v>0</v>
      </c>
      <c r="I28" s="98">
        <f>Sheet1!I32</f>
        <v>0</v>
      </c>
      <c r="J28" s="98">
        <f t="shared" si="2"/>
        <v>0</v>
      </c>
      <c r="K28" s="98">
        <f>Sheet1!J32</f>
        <v>0</v>
      </c>
      <c r="L28" s="98">
        <f>Sheet1!K32</f>
        <v>0</v>
      </c>
    </row>
    <row r="29" spans="1:12" x14ac:dyDescent="0.3">
      <c r="A29" s="98">
        <f>Sheet1!A33</f>
        <v>22</v>
      </c>
      <c r="B29" s="98">
        <f>Sheet1!B33</f>
        <v>0</v>
      </c>
      <c r="C29" s="98">
        <f>Sheet1!F33</f>
        <v>0</v>
      </c>
      <c r="D29" s="98">
        <f>Sheet1!C33</f>
        <v>0</v>
      </c>
      <c r="E29" s="98">
        <f>Sheet1!G33</f>
        <v>0</v>
      </c>
      <c r="F29" s="98">
        <f>Sheet1!H33</f>
        <v>0</v>
      </c>
      <c r="G29" s="98">
        <f t="shared" si="0"/>
        <v>0</v>
      </c>
      <c r="H29" s="99">
        <f t="shared" si="1"/>
        <v>0</v>
      </c>
      <c r="I29" s="98">
        <f>Sheet1!I33</f>
        <v>0</v>
      </c>
      <c r="J29" s="98">
        <f t="shared" si="2"/>
        <v>0</v>
      </c>
      <c r="K29" s="98">
        <f>Sheet1!J33</f>
        <v>0</v>
      </c>
      <c r="L29" s="98">
        <f>Sheet1!K33</f>
        <v>0</v>
      </c>
    </row>
    <row r="30" spans="1:12" x14ac:dyDescent="0.3">
      <c r="A30" s="98">
        <f>Sheet1!A34</f>
        <v>23</v>
      </c>
      <c r="B30" s="98">
        <f>Sheet1!B34</f>
        <v>0</v>
      </c>
      <c r="C30" s="98">
        <f>Sheet1!F34</f>
        <v>0</v>
      </c>
      <c r="D30" s="98">
        <f>Sheet1!C34</f>
        <v>0</v>
      </c>
      <c r="E30" s="98">
        <f>Sheet1!G34</f>
        <v>0</v>
      </c>
      <c r="F30" s="98">
        <f>Sheet1!H34</f>
        <v>0</v>
      </c>
      <c r="G30" s="98">
        <f t="shared" si="0"/>
        <v>0</v>
      </c>
      <c r="H30" s="99">
        <f t="shared" si="1"/>
        <v>0</v>
      </c>
      <c r="I30" s="98">
        <f>Sheet1!I34</f>
        <v>0</v>
      </c>
      <c r="J30" s="98">
        <f t="shared" si="2"/>
        <v>0</v>
      </c>
      <c r="K30" s="98">
        <f>Sheet1!J34</f>
        <v>0</v>
      </c>
      <c r="L30" s="98">
        <f>Sheet1!K34</f>
        <v>0</v>
      </c>
    </row>
    <row r="31" spans="1:12" x14ac:dyDescent="0.3">
      <c r="A31" s="98">
        <f>Sheet1!A35</f>
        <v>24</v>
      </c>
      <c r="B31" s="98">
        <f>Sheet1!B35</f>
        <v>0</v>
      </c>
      <c r="C31" s="98">
        <f>Sheet1!F35</f>
        <v>0</v>
      </c>
      <c r="D31" s="98">
        <f>Sheet1!C35</f>
        <v>0</v>
      </c>
      <c r="E31" s="98">
        <f>Sheet1!G35</f>
        <v>0</v>
      </c>
      <c r="F31" s="98">
        <f>Sheet1!H35</f>
        <v>0</v>
      </c>
      <c r="G31" s="98">
        <f t="shared" si="0"/>
        <v>0</v>
      </c>
      <c r="H31" s="99">
        <f t="shared" si="1"/>
        <v>0</v>
      </c>
      <c r="I31" s="98">
        <f>Sheet1!I35</f>
        <v>0</v>
      </c>
      <c r="J31" s="98">
        <f t="shared" si="2"/>
        <v>0</v>
      </c>
      <c r="K31" s="98">
        <f>Sheet1!J35</f>
        <v>0</v>
      </c>
      <c r="L31" s="98">
        <f>Sheet1!K35</f>
        <v>0</v>
      </c>
    </row>
    <row r="32" spans="1:12" x14ac:dyDescent="0.3">
      <c r="A32" s="98">
        <f>Sheet1!A36</f>
        <v>25</v>
      </c>
      <c r="B32" s="98">
        <f>Sheet1!B36</f>
        <v>0</v>
      </c>
      <c r="C32" s="98">
        <f>Sheet1!F36</f>
        <v>0</v>
      </c>
      <c r="D32" s="98">
        <f>Sheet1!C36</f>
        <v>0</v>
      </c>
      <c r="E32" s="98">
        <f>Sheet1!G36</f>
        <v>0</v>
      </c>
      <c r="F32" s="98">
        <f>Sheet1!H36</f>
        <v>0</v>
      </c>
      <c r="G32" s="98">
        <f t="shared" si="0"/>
        <v>0</v>
      </c>
      <c r="H32" s="99">
        <f t="shared" si="1"/>
        <v>0</v>
      </c>
      <c r="I32" s="98">
        <f>Sheet1!I36</f>
        <v>0</v>
      </c>
      <c r="J32" s="98">
        <f t="shared" si="2"/>
        <v>0</v>
      </c>
      <c r="K32" s="98">
        <f>Sheet1!J36</f>
        <v>0</v>
      </c>
      <c r="L32" s="98">
        <f>Sheet1!K36</f>
        <v>0</v>
      </c>
    </row>
    <row r="33" spans="1:12" x14ac:dyDescent="0.3">
      <c r="A33" s="98">
        <f>Sheet1!A37</f>
        <v>26</v>
      </c>
      <c r="B33" s="98">
        <f>Sheet1!B37</f>
        <v>0</v>
      </c>
      <c r="C33" s="98">
        <f>Sheet1!F37</f>
        <v>0</v>
      </c>
      <c r="D33" s="98">
        <f>Sheet1!C37</f>
        <v>0</v>
      </c>
      <c r="E33" s="98">
        <f>Sheet1!G37</f>
        <v>0</v>
      </c>
      <c r="F33" s="98">
        <f>Sheet1!H37</f>
        <v>0</v>
      </c>
      <c r="G33" s="98">
        <f t="shared" si="0"/>
        <v>0</v>
      </c>
      <c r="H33" s="99">
        <f t="shared" si="1"/>
        <v>0</v>
      </c>
      <c r="I33" s="98">
        <f>Sheet1!I37</f>
        <v>0</v>
      </c>
      <c r="J33" s="98">
        <f t="shared" si="2"/>
        <v>0</v>
      </c>
      <c r="K33" s="98">
        <f>Sheet1!J37</f>
        <v>0</v>
      </c>
      <c r="L33" s="98">
        <f>Sheet1!K37</f>
        <v>0</v>
      </c>
    </row>
    <row r="34" spans="1:12" x14ac:dyDescent="0.3">
      <c r="A34" s="98">
        <f>Sheet1!A38</f>
        <v>27</v>
      </c>
      <c r="B34" s="98">
        <f>Sheet1!B38</f>
        <v>0</v>
      </c>
      <c r="C34" s="98">
        <f>Sheet1!F38</f>
        <v>0</v>
      </c>
      <c r="D34" s="98">
        <f>Sheet1!C38</f>
        <v>0</v>
      </c>
      <c r="E34" s="98">
        <f>Sheet1!G38</f>
        <v>0</v>
      </c>
      <c r="F34" s="98">
        <f>Sheet1!H38</f>
        <v>0</v>
      </c>
      <c r="G34" s="98">
        <f t="shared" si="0"/>
        <v>0</v>
      </c>
      <c r="H34" s="99">
        <f t="shared" si="1"/>
        <v>0</v>
      </c>
      <c r="I34" s="98">
        <f>Sheet1!I38</f>
        <v>0</v>
      </c>
      <c r="J34" s="98">
        <f t="shared" si="2"/>
        <v>0</v>
      </c>
      <c r="K34" s="98">
        <f>Sheet1!J38</f>
        <v>0</v>
      </c>
      <c r="L34" s="98">
        <f>Sheet1!K38</f>
        <v>0</v>
      </c>
    </row>
    <row r="35" spans="1:12" x14ac:dyDescent="0.3">
      <c r="A35" s="98">
        <f>Sheet1!A39</f>
        <v>28</v>
      </c>
      <c r="B35" s="98">
        <f>Sheet1!B39</f>
        <v>0</v>
      </c>
      <c r="C35" s="98">
        <f>Sheet1!F39</f>
        <v>0</v>
      </c>
      <c r="D35" s="98">
        <f>Sheet1!C39</f>
        <v>0</v>
      </c>
      <c r="E35" s="98">
        <f>Sheet1!G39</f>
        <v>0</v>
      </c>
      <c r="F35" s="98">
        <f>Sheet1!H39</f>
        <v>0</v>
      </c>
      <c r="G35" s="98">
        <f t="shared" si="0"/>
        <v>0</v>
      </c>
      <c r="H35" s="99">
        <f t="shared" si="1"/>
        <v>0</v>
      </c>
      <c r="I35" s="98">
        <f>Sheet1!I39</f>
        <v>0</v>
      </c>
      <c r="J35" s="98">
        <f t="shared" si="2"/>
        <v>0</v>
      </c>
      <c r="K35" s="98">
        <f>Sheet1!J39</f>
        <v>0</v>
      </c>
      <c r="L35" s="98">
        <f>Sheet1!K39</f>
        <v>0</v>
      </c>
    </row>
    <row r="36" spans="1:12" x14ac:dyDescent="0.3">
      <c r="A36" s="98">
        <f>Sheet1!A40</f>
        <v>29</v>
      </c>
      <c r="B36" s="98">
        <f>Sheet1!B40</f>
        <v>0</v>
      </c>
      <c r="C36" s="98">
        <f>Sheet1!F40</f>
        <v>0</v>
      </c>
      <c r="D36" s="98">
        <f>Sheet1!C40</f>
        <v>0</v>
      </c>
      <c r="E36" s="98">
        <f>Sheet1!G40</f>
        <v>0</v>
      </c>
      <c r="F36" s="98">
        <f>Sheet1!H40</f>
        <v>0</v>
      </c>
      <c r="G36" s="98">
        <f t="shared" si="0"/>
        <v>0</v>
      </c>
      <c r="H36" s="99">
        <f t="shared" si="1"/>
        <v>0</v>
      </c>
      <c r="I36" s="98">
        <f>Sheet1!I40</f>
        <v>0</v>
      </c>
      <c r="J36" s="98">
        <f t="shared" si="2"/>
        <v>0</v>
      </c>
      <c r="K36" s="98">
        <f>Sheet1!J40</f>
        <v>0</v>
      </c>
      <c r="L36" s="98">
        <f>Sheet1!K40</f>
        <v>0</v>
      </c>
    </row>
    <row r="37" spans="1:12" x14ac:dyDescent="0.3">
      <c r="A37" s="98">
        <f>Sheet1!A41</f>
        <v>30</v>
      </c>
      <c r="B37" s="98">
        <f>Sheet1!B41</f>
        <v>0</v>
      </c>
      <c r="C37" s="98">
        <f>Sheet1!F41</f>
        <v>0</v>
      </c>
      <c r="D37" s="98">
        <f>Sheet1!C41</f>
        <v>0</v>
      </c>
      <c r="E37" s="98">
        <f>Sheet1!G41</f>
        <v>0</v>
      </c>
      <c r="F37" s="98">
        <f>Sheet1!H41</f>
        <v>0</v>
      </c>
      <c r="G37" s="98">
        <f t="shared" si="0"/>
        <v>0</v>
      </c>
      <c r="H37" s="99">
        <f t="shared" si="1"/>
        <v>0</v>
      </c>
      <c r="I37" s="98">
        <f>Sheet1!I41</f>
        <v>0</v>
      </c>
      <c r="J37" s="98">
        <f t="shared" si="2"/>
        <v>0</v>
      </c>
      <c r="K37" s="98">
        <f>Sheet1!J41</f>
        <v>0</v>
      </c>
      <c r="L37" s="98">
        <f>Sheet1!K41</f>
        <v>0</v>
      </c>
    </row>
    <row r="38" spans="1:12" x14ac:dyDescent="0.3">
      <c r="A38" s="98">
        <f>Sheet1!A42</f>
        <v>31</v>
      </c>
      <c r="B38" s="98">
        <f>Sheet1!B42</f>
        <v>0</v>
      </c>
      <c r="C38" s="98">
        <f>Sheet1!F42</f>
        <v>0</v>
      </c>
      <c r="D38" s="98">
        <f>Sheet1!C42</f>
        <v>0</v>
      </c>
      <c r="E38" s="98">
        <f>Sheet1!G42</f>
        <v>0</v>
      </c>
      <c r="F38" s="98">
        <f>Sheet1!H42</f>
        <v>0</v>
      </c>
      <c r="G38" s="98">
        <f t="shared" si="0"/>
        <v>0</v>
      </c>
      <c r="H38" s="99">
        <f t="shared" si="1"/>
        <v>0</v>
      </c>
      <c r="I38" s="98">
        <f>Sheet1!I42</f>
        <v>0</v>
      </c>
      <c r="J38" s="98">
        <f t="shared" si="2"/>
        <v>0</v>
      </c>
      <c r="K38" s="98">
        <f>Sheet1!J42</f>
        <v>0</v>
      </c>
      <c r="L38" s="98">
        <f>Sheet1!K42</f>
        <v>0</v>
      </c>
    </row>
    <row r="39" spans="1:12" x14ac:dyDescent="0.3">
      <c r="A39" s="98">
        <f>Sheet1!A43</f>
        <v>32</v>
      </c>
      <c r="B39" s="98">
        <f>Sheet1!B43</f>
        <v>0</v>
      </c>
      <c r="C39" s="98">
        <f>Sheet1!F43</f>
        <v>0</v>
      </c>
      <c r="D39" s="98">
        <f>Sheet1!C43</f>
        <v>0</v>
      </c>
      <c r="E39" s="98">
        <f>Sheet1!G43</f>
        <v>0</v>
      </c>
      <c r="F39" s="98">
        <f>Sheet1!H43</f>
        <v>0</v>
      </c>
      <c r="G39" s="98">
        <f t="shared" si="0"/>
        <v>0</v>
      </c>
      <c r="H39" s="99">
        <f t="shared" si="1"/>
        <v>0</v>
      </c>
      <c r="I39" s="98">
        <f>Sheet1!I43</f>
        <v>0</v>
      </c>
      <c r="J39" s="98">
        <f t="shared" si="2"/>
        <v>0</v>
      </c>
      <c r="K39" s="98">
        <f>Sheet1!J43</f>
        <v>0</v>
      </c>
      <c r="L39" s="98">
        <f>Sheet1!K43</f>
        <v>0</v>
      </c>
    </row>
    <row r="40" spans="1:12" x14ac:dyDescent="0.3">
      <c r="A40" s="98">
        <f>Sheet1!A44</f>
        <v>33</v>
      </c>
      <c r="B40" s="98">
        <f>Sheet1!B44</f>
        <v>0</v>
      </c>
      <c r="C40" s="98">
        <f>Sheet1!F44</f>
        <v>0</v>
      </c>
      <c r="D40" s="98">
        <f>Sheet1!C44</f>
        <v>0</v>
      </c>
      <c r="E40" s="98">
        <f>Sheet1!G44</f>
        <v>0</v>
      </c>
      <c r="F40" s="98">
        <f>Sheet1!H44</f>
        <v>0</v>
      </c>
      <c r="G40" s="98">
        <f t="shared" si="0"/>
        <v>0</v>
      </c>
      <c r="H40" s="99">
        <f t="shared" si="1"/>
        <v>0</v>
      </c>
      <c r="I40" s="98">
        <f>Sheet1!I44</f>
        <v>0</v>
      </c>
      <c r="J40" s="98">
        <f t="shared" si="2"/>
        <v>0</v>
      </c>
      <c r="K40" s="98">
        <f>Sheet1!J44</f>
        <v>0</v>
      </c>
      <c r="L40" s="98">
        <f>Sheet1!K44</f>
        <v>0</v>
      </c>
    </row>
    <row r="41" spans="1:12" x14ac:dyDescent="0.3">
      <c r="A41" s="98">
        <f>Sheet1!A45</f>
        <v>34</v>
      </c>
      <c r="B41" s="98">
        <f>Sheet1!B45</f>
        <v>0</v>
      </c>
      <c r="C41" s="98">
        <f>Sheet1!F45</f>
        <v>0</v>
      </c>
      <c r="D41" s="98">
        <f>Sheet1!C45</f>
        <v>0</v>
      </c>
      <c r="E41" s="98">
        <f>Sheet1!G45</f>
        <v>0</v>
      </c>
      <c r="F41" s="98">
        <f>Sheet1!H45</f>
        <v>0</v>
      </c>
      <c r="G41" s="98">
        <f t="shared" si="0"/>
        <v>0</v>
      </c>
      <c r="H41" s="99">
        <f t="shared" si="1"/>
        <v>0</v>
      </c>
      <c r="I41" s="98">
        <f>Sheet1!I45</f>
        <v>0</v>
      </c>
      <c r="J41" s="98">
        <f t="shared" si="2"/>
        <v>0</v>
      </c>
      <c r="K41" s="98">
        <f>Sheet1!J45</f>
        <v>0</v>
      </c>
      <c r="L41" s="98">
        <f>Sheet1!K45</f>
        <v>0</v>
      </c>
    </row>
    <row r="42" spans="1:12" x14ac:dyDescent="0.3">
      <c r="A42" s="98">
        <f>Sheet1!A46</f>
        <v>35</v>
      </c>
      <c r="B42" s="98">
        <f>Sheet1!B46</f>
        <v>0</v>
      </c>
      <c r="C42" s="98">
        <f>Sheet1!F46</f>
        <v>0</v>
      </c>
      <c r="D42" s="98">
        <f>Sheet1!C46</f>
        <v>0</v>
      </c>
      <c r="E42" s="98">
        <f>Sheet1!G46</f>
        <v>0</v>
      </c>
      <c r="F42" s="98">
        <f>Sheet1!H46</f>
        <v>0</v>
      </c>
      <c r="G42" s="98">
        <f t="shared" si="0"/>
        <v>0</v>
      </c>
      <c r="H42" s="99">
        <f t="shared" si="1"/>
        <v>0</v>
      </c>
      <c r="I42" s="98">
        <f>Sheet1!I46</f>
        <v>0</v>
      </c>
      <c r="J42" s="98">
        <f t="shared" si="2"/>
        <v>0</v>
      </c>
      <c r="K42" s="98">
        <f>Sheet1!J46</f>
        <v>0</v>
      </c>
      <c r="L42" s="98">
        <f>Sheet1!K46</f>
        <v>0</v>
      </c>
    </row>
    <row r="43" spans="1:12" x14ac:dyDescent="0.3">
      <c r="A43" s="98">
        <f>Sheet1!A47</f>
        <v>36</v>
      </c>
      <c r="B43" s="98">
        <f>Sheet1!B47</f>
        <v>0</v>
      </c>
      <c r="C43" s="98">
        <f>Sheet1!F47</f>
        <v>0</v>
      </c>
      <c r="D43" s="98">
        <f>Sheet1!C47</f>
        <v>0</v>
      </c>
      <c r="E43" s="98">
        <f>Sheet1!G47</f>
        <v>0</v>
      </c>
      <c r="F43" s="98">
        <f>Sheet1!H47</f>
        <v>0</v>
      </c>
      <c r="G43" s="98">
        <f t="shared" si="0"/>
        <v>0</v>
      </c>
      <c r="H43" s="99">
        <f t="shared" si="1"/>
        <v>0</v>
      </c>
      <c r="I43" s="98">
        <f>Sheet1!I47</f>
        <v>0</v>
      </c>
      <c r="J43" s="98">
        <f t="shared" si="2"/>
        <v>0</v>
      </c>
      <c r="K43" s="98">
        <f>Sheet1!J47</f>
        <v>0</v>
      </c>
      <c r="L43" s="98">
        <f>Sheet1!K47</f>
        <v>0</v>
      </c>
    </row>
    <row r="44" spans="1:12" x14ac:dyDescent="0.3">
      <c r="A44" s="98">
        <f>Sheet1!A48</f>
        <v>37</v>
      </c>
      <c r="B44" s="98">
        <f>Sheet1!B48</f>
        <v>0</v>
      </c>
      <c r="C44" s="98">
        <f>Sheet1!F48</f>
        <v>0</v>
      </c>
      <c r="D44" s="98">
        <f>Sheet1!C48</f>
        <v>0</v>
      </c>
      <c r="E44" s="98">
        <f>Sheet1!G48</f>
        <v>0</v>
      </c>
      <c r="F44" s="98">
        <f>Sheet1!H48</f>
        <v>0</v>
      </c>
      <c r="G44" s="98">
        <f t="shared" si="0"/>
        <v>0</v>
      </c>
      <c r="H44" s="99">
        <f t="shared" si="1"/>
        <v>0</v>
      </c>
      <c r="I44" s="98">
        <f>Sheet1!I48</f>
        <v>0</v>
      </c>
      <c r="J44" s="98">
        <f t="shared" si="2"/>
        <v>0</v>
      </c>
      <c r="K44" s="98">
        <f>Sheet1!J48</f>
        <v>0</v>
      </c>
      <c r="L44" s="98">
        <f>Sheet1!K48</f>
        <v>0</v>
      </c>
    </row>
    <row r="45" spans="1:12" x14ac:dyDescent="0.3">
      <c r="A45" s="98">
        <f>Sheet1!A49</f>
        <v>38</v>
      </c>
      <c r="B45" s="98">
        <f>Sheet1!B49</f>
        <v>0</v>
      </c>
      <c r="C45" s="98">
        <f>Sheet1!F49</f>
        <v>0</v>
      </c>
      <c r="D45" s="98">
        <f>Sheet1!C49</f>
        <v>0</v>
      </c>
      <c r="E45" s="98">
        <f>Sheet1!G49</f>
        <v>0</v>
      </c>
      <c r="F45" s="98">
        <f>Sheet1!H49</f>
        <v>0</v>
      </c>
      <c r="G45" s="98">
        <f t="shared" si="0"/>
        <v>0</v>
      </c>
      <c r="H45" s="99">
        <f t="shared" si="1"/>
        <v>0</v>
      </c>
      <c r="I45" s="98">
        <f>Sheet1!I49</f>
        <v>0</v>
      </c>
      <c r="J45" s="98">
        <f t="shared" si="2"/>
        <v>0</v>
      </c>
      <c r="K45" s="98">
        <f>Sheet1!J49</f>
        <v>0</v>
      </c>
      <c r="L45" s="98">
        <f>Sheet1!K49</f>
        <v>0</v>
      </c>
    </row>
    <row r="46" spans="1:12" x14ac:dyDescent="0.3">
      <c r="A46" s="98">
        <f>Sheet1!A50</f>
        <v>39</v>
      </c>
      <c r="B46" s="98">
        <f>Sheet1!B50</f>
        <v>0</v>
      </c>
      <c r="C46" s="98">
        <f>Sheet1!F50</f>
        <v>0</v>
      </c>
      <c r="D46" s="98">
        <f>Sheet1!C50</f>
        <v>0</v>
      </c>
      <c r="E46" s="98">
        <f>Sheet1!G50</f>
        <v>0</v>
      </c>
      <c r="F46" s="98">
        <f>Sheet1!H50</f>
        <v>0</v>
      </c>
      <c r="G46" s="98">
        <f t="shared" si="0"/>
        <v>0</v>
      </c>
      <c r="H46" s="99">
        <f t="shared" si="1"/>
        <v>0</v>
      </c>
      <c r="I46" s="98">
        <f>Sheet1!I50</f>
        <v>0</v>
      </c>
      <c r="J46" s="98">
        <f t="shared" si="2"/>
        <v>0</v>
      </c>
      <c r="K46" s="98">
        <f>Sheet1!J50</f>
        <v>0</v>
      </c>
      <c r="L46" s="98">
        <f>Sheet1!K50</f>
        <v>0</v>
      </c>
    </row>
    <row r="47" spans="1:12" x14ac:dyDescent="0.3">
      <c r="A47" s="98">
        <f>Sheet1!A51</f>
        <v>40</v>
      </c>
      <c r="B47" s="98">
        <f>Sheet1!B51</f>
        <v>0</v>
      </c>
      <c r="C47" s="98">
        <f>Sheet1!F51</f>
        <v>0</v>
      </c>
      <c r="D47" s="98">
        <f>Sheet1!C51</f>
        <v>0</v>
      </c>
      <c r="E47" s="98">
        <f>Sheet1!G51</f>
        <v>0</v>
      </c>
      <c r="F47" s="98">
        <f>Sheet1!H51</f>
        <v>0</v>
      </c>
      <c r="G47" s="98">
        <f t="shared" si="0"/>
        <v>0</v>
      </c>
      <c r="H47" s="99">
        <f t="shared" si="1"/>
        <v>0</v>
      </c>
      <c r="I47" s="98">
        <f>Sheet1!I51</f>
        <v>0</v>
      </c>
      <c r="J47" s="98">
        <f t="shared" si="2"/>
        <v>0</v>
      </c>
      <c r="K47" s="98">
        <f>Sheet1!J51</f>
        <v>0</v>
      </c>
      <c r="L47" s="98">
        <f>Sheet1!K51</f>
        <v>0</v>
      </c>
    </row>
    <row r="48" spans="1:12" x14ac:dyDescent="0.3">
      <c r="A48" s="98">
        <f>Sheet1!A52</f>
        <v>41</v>
      </c>
      <c r="B48" s="98">
        <f>Sheet1!B52</f>
        <v>0</v>
      </c>
      <c r="C48" s="98">
        <f>Sheet1!F52</f>
        <v>0</v>
      </c>
      <c r="D48" s="98">
        <f>Sheet1!C52</f>
        <v>0</v>
      </c>
      <c r="E48" s="98">
        <f>Sheet1!G52</f>
        <v>0</v>
      </c>
      <c r="F48" s="98">
        <f>Sheet1!H52</f>
        <v>0</v>
      </c>
      <c r="G48" s="98">
        <f t="shared" si="0"/>
        <v>0</v>
      </c>
      <c r="H48" s="99">
        <f t="shared" si="1"/>
        <v>0</v>
      </c>
      <c r="I48" s="98">
        <f>Sheet1!I52</f>
        <v>0</v>
      </c>
      <c r="J48" s="98">
        <f t="shared" si="2"/>
        <v>0</v>
      </c>
      <c r="K48" s="98">
        <f>Sheet1!J52</f>
        <v>0</v>
      </c>
      <c r="L48" s="98">
        <f>Sheet1!K52</f>
        <v>0</v>
      </c>
    </row>
    <row r="49" spans="1:12" x14ac:dyDescent="0.3">
      <c r="A49" s="98">
        <f>Sheet1!A53</f>
        <v>42</v>
      </c>
      <c r="B49" s="98">
        <f>Sheet1!B53</f>
        <v>0</v>
      </c>
      <c r="C49" s="98">
        <f>Sheet1!F53</f>
        <v>0</v>
      </c>
      <c r="D49" s="98">
        <f>Sheet1!C53</f>
        <v>0</v>
      </c>
      <c r="E49" s="98">
        <f>Sheet1!G53</f>
        <v>0</v>
      </c>
      <c r="F49" s="98">
        <f>Sheet1!H53</f>
        <v>0</v>
      </c>
      <c r="G49" s="98">
        <f t="shared" si="0"/>
        <v>0</v>
      </c>
      <c r="H49" s="99">
        <f t="shared" si="1"/>
        <v>0</v>
      </c>
      <c r="I49" s="98">
        <f>Sheet1!I53</f>
        <v>0</v>
      </c>
      <c r="J49" s="98">
        <f t="shared" si="2"/>
        <v>0</v>
      </c>
      <c r="K49" s="98">
        <f>Sheet1!J53</f>
        <v>0</v>
      </c>
      <c r="L49" s="98">
        <f>Sheet1!K53</f>
        <v>0</v>
      </c>
    </row>
    <row r="50" spans="1:12" x14ac:dyDescent="0.3">
      <c r="A50" s="98">
        <f>Sheet1!A54</f>
        <v>43</v>
      </c>
      <c r="B50" s="98">
        <f>Sheet1!B54</f>
        <v>0</v>
      </c>
      <c r="C50" s="98">
        <f>Sheet1!F54</f>
        <v>0</v>
      </c>
      <c r="D50" s="98">
        <f>Sheet1!C54</f>
        <v>0</v>
      </c>
      <c r="E50" s="98">
        <f>Sheet1!G54</f>
        <v>0</v>
      </c>
      <c r="F50" s="98">
        <f>Sheet1!H54</f>
        <v>0</v>
      </c>
      <c r="G50" s="98">
        <f t="shared" si="0"/>
        <v>0</v>
      </c>
      <c r="H50" s="99">
        <f t="shared" si="1"/>
        <v>0</v>
      </c>
      <c r="I50" s="98">
        <f>Sheet1!I54</f>
        <v>0</v>
      </c>
      <c r="J50" s="98">
        <f t="shared" si="2"/>
        <v>0</v>
      </c>
      <c r="K50" s="98">
        <f>Sheet1!J54</f>
        <v>0</v>
      </c>
      <c r="L50" s="98">
        <f>Sheet1!K54</f>
        <v>0</v>
      </c>
    </row>
    <row r="51" spans="1:12" x14ac:dyDescent="0.3">
      <c r="A51" s="98">
        <f>Sheet1!A55</f>
        <v>44</v>
      </c>
      <c r="B51" s="98">
        <f>Sheet1!B55</f>
        <v>0</v>
      </c>
      <c r="C51" s="98">
        <f>Sheet1!F55</f>
        <v>0</v>
      </c>
      <c r="D51" s="98">
        <f>Sheet1!C55</f>
        <v>0</v>
      </c>
      <c r="E51" s="98">
        <f>Sheet1!G55</f>
        <v>0</v>
      </c>
      <c r="F51" s="98">
        <f>Sheet1!H55</f>
        <v>0</v>
      </c>
      <c r="G51" s="98">
        <f t="shared" si="0"/>
        <v>0</v>
      </c>
      <c r="H51" s="99">
        <f t="shared" si="1"/>
        <v>0</v>
      </c>
      <c r="I51" s="98">
        <f>Sheet1!I55</f>
        <v>0</v>
      </c>
      <c r="J51" s="98">
        <f t="shared" si="2"/>
        <v>0</v>
      </c>
      <c r="K51" s="98">
        <f>Sheet1!J55</f>
        <v>0</v>
      </c>
      <c r="L51" s="98">
        <f>Sheet1!K55</f>
        <v>0</v>
      </c>
    </row>
    <row r="52" spans="1:12" x14ac:dyDescent="0.3">
      <c r="A52" s="98">
        <f>Sheet1!A56</f>
        <v>45</v>
      </c>
      <c r="B52" s="98">
        <f>Sheet1!B56</f>
        <v>0</v>
      </c>
      <c r="C52" s="98">
        <f>Sheet1!F56</f>
        <v>0</v>
      </c>
      <c r="D52" s="98">
        <f>Sheet1!C56</f>
        <v>0</v>
      </c>
      <c r="E52" s="98">
        <f>Sheet1!G56</f>
        <v>0</v>
      </c>
      <c r="F52" s="98">
        <f>Sheet1!H56</f>
        <v>0</v>
      </c>
      <c r="G52" s="98">
        <f t="shared" si="0"/>
        <v>0</v>
      </c>
      <c r="H52" s="99">
        <f t="shared" si="1"/>
        <v>0</v>
      </c>
      <c r="I52" s="98">
        <f>Sheet1!I56</f>
        <v>0</v>
      </c>
      <c r="J52" s="98">
        <f t="shared" si="2"/>
        <v>0</v>
      </c>
      <c r="K52" s="98">
        <f>Sheet1!J56</f>
        <v>0</v>
      </c>
      <c r="L52" s="98">
        <f>Sheet1!K56</f>
        <v>0</v>
      </c>
    </row>
    <row r="53" spans="1:12" x14ac:dyDescent="0.3">
      <c r="A53" s="98">
        <f>Sheet1!A57</f>
        <v>46</v>
      </c>
      <c r="B53" s="98">
        <f>Sheet1!B57</f>
        <v>0</v>
      </c>
      <c r="C53" s="98">
        <f>Sheet1!F57</f>
        <v>0</v>
      </c>
      <c r="D53" s="98">
        <f>Sheet1!C57</f>
        <v>0</v>
      </c>
      <c r="E53" s="98">
        <f>Sheet1!G57</f>
        <v>0</v>
      </c>
      <c r="F53" s="98">
        <f>Sheet1!H57</f>
        <v>0</v>
      </c>
      <c r="G53" s="98">
        <f t="shared" si="0"/>
        <v>0</v>
      </c>
      <c r="H53" s="99">
        <f t="shared" si="1"/>
        <v>0</v>
      </c>
      <c r="I53" s="98">
        <f>Sheet1!I57</f>
        <v>0</v>
      </c>
      <c r="J53" s="98">
        <f t="shared" si="2"/>
        <v>0</v>
      </c>
      <c r="K53" s="98">
        <f>Sheet1!J57</f>
        <v>0</v>
      </c>
      <c r="L53" s="98">
        <f>Sheet1!K57</f>
        <v>0</v>
      </c>
    </row>
    <row r="54" spans="1:12" x14ac:dyDescent="0.3">
      <c r="A54" s="98">
        <f>Sheet1!A58</f>
        <v>47</v>
      </c>
      <c r="B54" s="98">
        <f>Sheet1!B58</f>
        <v>0</v>
      </c>
      <c r="C54" s="98">
        <f>Sheet1!F58</f>
        <v>0</v>
      </c>
      <c r="D54" s="98">
        <f>Sheet1!C58</f>
        <v>0</v>
      </c>
      <c r="E54" s="98">
        <f>Sheet1!G58</f>
        <v>0</v>
      </c>
      <c r="F54" s="98">
        <f>Sheet1!H58</f>
        <v>0</v>
      </c>
      <c r="G54" s="98">
        <f t="shared" si="0"/>
        <v>0</v>
      </c>
      <c r="H54" s="99">
        <f t="shared" si="1"/>
        <v>0</v>
      </c>
      <c r="I54" s="98">
        <f>Sheet1!I58</f>
        <v>0</v>
      </c>
      <c r="J54" s="98">
        <f t="shared" si="2"/>
        <v>0</v>
      </c>
      <c r="K54" s="98">
        <f>Sheet1!J58</f>
        <v>0</v>
      </c>
      <c r="L54" s="98">
        <f>Sheet1!K58</f>
        <v>0</v>
      </c>
    </row>
    <row r="55" spans="1:12" x14ac:dyDescent="0.3">
      <c r="A55" s="98">
        <f>Sheet1!A59</f>
        <v>48</v>
      </c>
      <c r="B55" s="98">
        <f>Sheet1!B59</f>
        <v>0</v>
      </c>
      <c r="C55" s="98">
        <f>Sheet1!F59</f>
        <v>0</v>
      </c>
      <c r="D55" s="98">
        <f>Sheet1!C59</f>
        <v>0</v>
      </c>
      <c r="E55" s="98">
        <f>Sheet1!G59</f>
        <v>0</v>
      </c>
      <c r="F55" s="98">
        <f>Sheet1!H59</f>
        <v>0</v>
      </c>
      <c r="G55" s="98">
        <f t="shared" si="0"/>
        <v>0</v>
      </c>
      <c r="H55" s="99">
        <f t="shared" si="1"/>
        <v>0</v>
      </c>
      <c r="I55" s="98">
        <f>Sheet1!I59</f>
        <v>0</v>
      </c>
      <c r="J55" s="98">
        <f t="shared" si="2"/>
        <v>0</v>
      </c>
      <c r="K55" s="98">
        <f>Sheet1!J59</f>
        <v>0</v>
      </c>
      <c r="L55" s="98">
        <f>Sheet1!K59</f>
        <v>0</v>
      </c>
    </row>
    <row r="56" spans="1:12" x14ac:dyDescent="0.3">
      <c r="A56" s="98">
        <f>Sheet1!A60</f>
        <v>49</v>
      </c>
      <c r="B56" s="98">
        <f>Sheet1!B60</f>
        <v>0</v>
      </c>
      <c r="C56" s="98">
        <f>Sheet1!F60</f>
        <v>0</v>
      </c>
      <c r="D56" s="98">
        <f>Sheet1!C60</f>
        <v>0</v>
      </c>
      <c r="E56" s="98">
        <f>Sheet1!G60</f>
        <v>0</v>
      </c>
      <c r="F56" s="98">
        <f>Sheet1!H60</f>
        <v>0</v>
      </c>
      <c r="G56" s="98">
        <f t="shared" si="0"/>
        <v>0</v>
      </c>
      <c r="H56" s="99">
        <f t="shared" si="1"/>
        <v>0</v>
      </c>
      <c r="I56" s="98">
        <f>Sheet1!I60</f>
        <v>0</v>
      </c>
      <c r="J56" s="98">
        <f t="shared" si="2"/>
        <v>0</v>
      </c>
      <c r="K56" s="98">
        <f>Sheet1!J60</f>
        <v>0</v>
      </c>
      <c r="L56" s="98">
        <f>Sheet1!K60</f>
        <v>0</v>
      </c>
    </row>
    <row r="57" spans="1:12" x14ac:dyDescent="0.3">
      <c r="A57" s="98">
        <f>Sheet1!A61</f>
        <v>50</v>
      </c>
      <c r="B57" s="98">
        <f>Sheet1!B61</f>
        <v>0</v>
      </c>
      <c r="C57" s="98">
        <f>Sheet1!F61</f>
        <v>0</v>
      </c>
      <c r="D57" s="98">
        <f>Sheet1!C61</f>
        <v>0</v>
      </c>
      <c r="E57" s="98">
        <f>Sheet1!G61</f>
        <v>0</v>
      </c>
      <c r="F57" s="98">
        <f>Sheet1!H61</f>
        <v>0</v>
      </c>
      <c r="G57" s="98">
        <f t="shared" si="0"/>
        <v>0</v>
      </c>
      <c r="H57" s="99">
        <f t="shared" si="1"/>
        <v>0</v>
      </c>
      <c r="I57" s="98">
        <f>Sheet1!I61</f>
        <v>0</v>
      </c>
      <c r="J57" s="98">
        <f t="shared" si="2"/>
        <v>0</v>
      </c>
      <c r="K57" s="98">
        <f>Sheet1!J61</f>
        <v>0</v>
      </c>
      <c r="L57" s="98">
        <f>Sheet1!K61</f>
        <v>0</v>
      </c>
    </row>
    <row r="58" spans="1:12" x14ac:dyDescent="0.3">
      <c r="A58" s="103" t="s">
        <v>130</v>
      </c>
      <c r="B58" s="97" t="str">
        <f>Sheet1!B8</f>
        <v>局阻系数（%）</v>
      </c>
      <c r="C58" s="104">
        <f>Sheet1!C8</f>
        <v>15</v>
      </c>
      <c r="D58" s="103" t="s">
        <v>130</v>
      </c>
      <c r="E58" s="103" t="s">
        <v>130</v>
      </c>
      <c r="F58" s="103" t="s">
        <v>130</v>
      </c>
      <c r="G58" s="103" t="s">
        <v>130</v>
      </c>
      <c r="H58" s="103" t="s">
        <v>130</v>
      </c>
      <c r="I58" s="103" t="s">
        <v>130</v>
      </c>
      <c r="J58" s="103" t="s">
        <v>130</v>
      </c>
      <c r="K58" s="98">
        <f>Sheet1!F8</f>
        <v>0</v>
      </c>
      <c r="L58" s="103" t="s">
        <v>130</v>
      </c>
    </row>
    <row r="59" spans="1:12" x14ac:dyDescent="0.3">
      <c r="A59" s="97" t="s">
        <v>132</v>
      </c>
      <c r="B59" s="97" t="s">
        <v>129</v>
      </c>
      <c r="C59" s="105">
        <f>ROUND(Sheet1!F7,2)</f>
        <v>1</v>
      </c>
      <c r="D59" s="103" t="s">
        <v>130</v>
      </c>
      <c r="E59" s="103" t="s">
        <v>130</v>
      </c>
      <c r="F59" s="103" t="s">
        <v>130</v>
      </c>
      <c r="G59" s="103" t="s">
        <v>130</v>
      </c>
      <c r="H59" s="103" t="s">
        <v>130</v>
      </c>
      <c r="I59" s="103" t="s">
        <v>130</v>
      </c>
      <c r="J59" s="103" t="s">
        <v>130</v>
      </c>
      <c r="K59" s="103" t="s">
        <v>130</v>
      </c>
      <c r="L59" s="103" t="s">
        <v>130</v>
      </c>
    </row>
    <row r="60" spans="1:12" x14ac:dyDescent="0.3">
      <c r="A60" s="103" t="s">
        <v>130</v>
      </c>
      <c r="B60" s="98" t="s">
        <v>127</v>
      </c>
      <c r="C60" s="103" t="s">
        <v>130</v>
      </c>
      <c r="D60" s="103" t="s">
        <v>130</v>
      </c>
      <c r="E60" s="103" t="s">
        <v>130</v>
      </c>
      <c r="F60" s="103" t="s">
        <v>130</v>
      </c>
      <c r="G60" s="103" t="s">
        <v>130</v>
      </c>
      <c r="H60" s="103" t="s">
        <v>130</v>
      </c>
      <c r="I60" s="103" t="s">
        <v>130</v>
      </c>
      <c r="J60" s="103" t="s">
        <v>130</v>
      </c>
      <c r="K60" s="98">
        <f>Sheet1!C9</f>
        <v>0</v>
      </c>
      <c r="L60" s="103" t="s">
        <v>130</v>
      </c>
    </row>
    <row r="62" spans="1:12" x14ac:dyDescent="0.3">
      <c r="B62" s="97"/>
    </row>
    <row r="63" spans="1:12" x14ac:dyDescent="0.3">
      <c r="B63" s="97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8"/>
  <sheetViews>
    <sheetView workbookViewId="0">
      <selection activeCell="E15" sqref="E15"/>
    </sheetView>
  </sheetViews>
  <sheetFormatPr defaultColWidth="9" defaultRowHeight="13.5" x14ac:dyDescent="0.3"/>
  <cols>
    <col min="1" max="1" width="13" customWidth="1"/>
    <col min="3" max="3" width="40.86328125" bestFit="1" customWidth="1"/>
    <col min="4" max="4" width="39.33203125" customWidth="1"/>
    <col min="5" max="5" width="35.06640625" customWidth="1"/>
    <col min="6" max="6" width="25.3984375" customWidth="1"/>
    <col min="7" max="7" width="45.796875" customWidth="1"/>
    <col min="8" max="8" width="35.3984375" customWidth="1"/>
    <col min="10" max="25" width="43.1328125" bestFit="1" customWidth="1"/>
    <col min="36" max="36" width="22.73046875" bestFit="1" customWidth="1"/>
    <col min="40" max="40" width="36.06640625" bestFit="1" customWidth="1"/>
    <col min="41" max="42" width="9" customWidth="1"/>
    <col min="44" max="44" width="9.53125" bestFit="1" customWidth="1"/>
    <col min="51" max="51" width="44.86328125" bestFit="1" customWidth="1"/>
    <col min="57" max="57" width="32.19921875" bestFit="1" customWidth="1"/>
  </cols>
  <sheetData>
    <row r="1" spans="1:25" x14ac:dyDescent="0.3">
      <c r="A1" t="s">
        <v>0</v>
      </c>
      <c r="C1" s="2" t="s">
        <v>1</v>
      </c>
      <c r="D1" s="2"/>
      <c r="E1" s="2"/>
      <c r="F1" s="2"/>
      <c r="G1" s="2"/>
      <c r="H1" s="2"/>
      <c r="J1" s="1"/>
    </row>
    <row r="2" spans="1:25" x14ac:dyDescent="0.3">
      <c r="A2" t="s">
        <v>2</v>
      </c>
      <c r="C2" t="s">
        <v>2</v>
      </c>
      <c r="D2" s="1" t="s">
        <v>128</v>
      </c>
      <c r="E2" t="s">
        <v>3</v>
      </c>
      <c r="F2" t="s">
        <v>4</v>
      </c>
      <c r="G2" t="s">
        <v>5</v>
      </c>
      <c r="H2" t="s">
        <v>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">
      <c r="A3" s="1" t="s">
        <v>128</v>
      </c>
      <c r="C3" s="1" t="s">
        <v>47</v>
      </c>
      <c r="D3" s="1" t="s">
        <v>63</v>
      </c>
      <c r="E3" s="1" t="s">
        <v>74</v>
      </c>
      <c r="F3" s="1" t="s">
        <v>78</v>
      </c>
      <c r="G3" s="1" t="s">
        <v>82</v>
      </c>
      <c r="H3" s="1" t="s">
        <v>93</v>
      </c>
    </row>
    <row r="4" spans="1:25" x14ac:dyDescent="0.3">
      <c r="A4" t="s">
        <v>3</v>
      </c>
      <c r="C4" s="1" t="s">
        <v>48</v>
      </c>
      <c r="D4" s="1" t="s">
        <v>64</v>
      </c>
      <c r="E4" s="1" t="s">
        <v>75</v>
      </c>
      <c r="F4" s="1" t="s">
        <v>79</v>
      </c>
      <c r="G4" s="1" t="s">
        <v>83</v>
      </c>
      <c r="H4" s="1" t="s">
        <v>94</v>
      </c>
    </row>
    <row r="5" spans="1:25" x14ac:dyDescent="0.3">
      <c r="A5" t="s">
        <v>4</v>
      </c>
      <c r="C5" s="1" t="s">
        <v>49</v>
      </c>
      <c r="D5" s="1" t="s">
        <v>65</v>
      </c>
      <c r="E5" s="1" t="s">
        <v>76</v>
      </c>
      <c r="F5" s="1" t="s">
        <v>80</v>
      </c>
      <c r="G5" s="1" t="s">
        <v>84</v>
      </c>
      <c r="H5" s="1" t="s">
        <v>89</v>
      </c>
    </row>
    <row r="6" spans="1:25" x14ac:dyDescent="0.3">
      <c r="A6" t="s">
        <v>5</v>
      </c>
      <c r="C6" s="1" t="s">
        <v>50</v>
      </c>
      <c r="D6" s="1" t="s">
        <v>66</v>
      </c>
      <c r="E6" s="1" t="s">
        <v>77</v>
      </c>
      <c r="F6" s="1" t="s">
        <v>81</v>
      </c>
      <c r="G6" s="1" t="s">
        <v>85</v>
      </c>
      <c r="H6" s="1" t="s">
        <v>90</v>
      </c>
    </row>
    <row r="7" spans="1:25" x14ac:dyDescent="0.3">
      <c r="A7" t="s">
        <v>6</v>
      </c>
      <c r="C7" s="1" t="s">
        <v>51</v>
      </c>
      <c r="D7" s="1" t="s">
        <v>67</v>
      </c>
      <c r="G7" s="1" t="s">
        <v>86</v>
      </c>
      <c r="H7" s="1" t="s">
        <v>91</v>
      </c>
    </row>
    <row r="8" spans="1:25" x14ac:dyDescent="0.3">
      <c r="C8" s="1" t="s">
        <v>52</v>
      </c>
      <c r="D8" s="1" t="s">
        <v>68</v>
      </c>
      <c r="G8" s="1" t="s">
        <v>87</v>
      </c>
      <c r="H8" s="1" t="s">
        <v>92</v>
      </c>
    </row>
    <row r="9" spans="1:25" x14ac:dyDescent="0.3">
      <c r="C9" s="1" t="s">
        <v>53</v>
      </c>
      <c r="D9" s="1" t="s">
        <v>69</v>
      </c>
      <c r="G9" s="1" t="s">
        <v>88</v>
      </c>
    </row>
    <row r="10" spans="1:25" x14ac:dyDescent="0.3">
      <c r="C10" s="1" t="s">
        <v>54</v>
      </c>
      <c r="D10" s="1" t="s">
        <v>70</v>
      </c>
    </row>
    <row r="11" spans="1:25" x14ac:dyDescent="0.3">
      <c r="C11" s="1" t="s">
        <v>55</v>
      </c>
      <c r="D11" s="1" t="s">
        <v>71</v>
      </c>
    </row>
    <row r="12" spans="1:25" x14ac:dyDescent="0.3">
      <c r="C12" s="1" t="s">
        <v>56</v>
      </c>
      <c r="D12" s="1" t="s">
        <v>72</v>
      </c>
    </row>
    <row r="13" spans="1:25" x14ac:dyDescent="0.3">
      <c r="C13" s="1" t="s">
        <v>57</v>
      </c>
      <c r="D13" s="1" t="s">
        <v>73</v>
      </c>
    </row>
    <row r="14" spans="1:25" x14ac:dyDescent="0.3">
      <c r="C14" s="1" t="s">
        <v>58</v>
      </c>
    </row>
    <row r="15" spans="1:25" x14ac:dyDescent="0.3">
      <c r="C15" s="1" t="s">
        <v>59</v>
      </c>
    </row>
    <row r="16" spans="1:25" x14ac:dyDescent="0.3">
      <c r="C16" s="1" t="s">
        <v>60</v>
      </c>
    </row>
    <row r="17" spans="3:6" x14ac:dyDescent="0.3">
      <c r="C17" s="1" t="s">
        <v>61</v>
      </c>
    </row>
    <row r="18" spans="3:6" x14ac:dyDescent="0.3">
      <c r="C18" s="1" t="s">
        <v>62</v>
      </c>
    </row>
    <row r="21" spans="3:6" x14ac:dyDescent="0.3">
      <c r="F21" s="1" t="s">
        <v>108</v>
      </c>
    </row>
    <row r="22" spans="3:6" x14ac:dyDescent="0.3">
      <c r="C22" s="1" t="s">
        <v>35</v>
      </c>
      <c r="D22" s="1" t="s">
        <v>42</v>
      </c>
      <c r="F22">
        <v>3</v>
      </c>
    </row>
    <row r="23" spans="3:6" x14ac:dyDescent="0.3">
      <c r="C23" s="1" t="s">
        <v>36</v>
      </c>
      <c r="D23">
        <v>15</v>
      </c>
      <c r="F23">
        <v>4</v>
      </c>
    </row>
    <row r="24" spans="3:6" x14ac:dyDescent="0.3">
      <c r="C24" t="s">
        <v>37</v>
      </c>
      <c r="D24">
        <v>12</v>
      </c>
      <c r="F24">
        <v>5</v>
      </c>
    </row>
    <row r="25" spans="3:6" x14ac:dyDescent="0.3">
      <c r="C25" t="s">
        <v>38</v>
      </c>
      <c r="D25">
        <v>10</v>
      </c>
    </row>
    <row r="26" spans="3:6" x14ac:dyDescent="0.3">
      <c r="C26" t="s">
        <v>39</v>
      </c>
      <c r="D26">
        <v>8</v>
      </c>
    </row>
    <row r="27" spans="3:6" x14ac:dyDescent="0.3">
      <c r="C27" t="s">
        <v>40</v>
      </c>
      <c r="D27">
        <v>6</v>
      </c>
    </row>
    <row r="28" spans="3:6" x14ac:dyDescent="0.3">
      <c r="C28" t="s">
        <v>4</v>
      </c>
      <c r="D28">
        <v>4</v>
      </c>
    </row>
    <row r="30" spans="3:6" x14ac:dyDescent="0.3">
      <c r="C30" s="1" t="s">
        <v>43</v>
      </c>
      <c r="D30" s="1" t="s">
        <v>44</v>
      </c>
    </row>
    <row r="31" spans="3:6" x14ac:dyDescent="0.3">
      <c r="C31" s="1" t="s">
        <v>47</v>
      </c>
      <c r="D31">
        <v>35</v>
      </c>
    </row>
    <row r="32" spans="3:6" x14ac:dyDescent="0.3">
      <c r="C32" s="1" t="s">
        <v>48</v>
      </c>
      <c r="D32">
        <v>22</v>
      </c>
    </row>
    <row r="33" spans="3:4" x14ac:dyDescent="0.3">
      <c r="C33" s="1" t="s">
        <v>49</v>
      </c>
      <c r="D33">
        <v>29</v>
      </c>
    </row>
    <row r="34" spans="3:4" x14ac:dyDescent="0.3">
      <c r="C34" s="1" t="s">
        <v>50</v>
      </c>
      <c r="D34">
        <v>18</v>
      </c>
    </row>
    <row r="35" spans="3:4" x14ac:dyDescent="0.3">
      <c r="C35" s="1" t="s">
        <v>51</v>
      </c>
      <c r="D35">
        <v>34</v>
      </c>
    </row>
    <row r="36" spans="3:4" x14ac:dyDescent="0.3">
      <c r="C36" s="1" t="s">
        <v>52</v>
      </c>
      <c r="D36">
        <v>45</v>
      </c>
    </row>
    <row r="37" spans="3:4" x14ac:dyDescent="0.3">
      <c r="C37" s="1" t="s">
        <v>53</v>
      </c>
      <c r="D37">
        <v>29</v>
      </c>
    </row>
    <row r="38" spans="3:4" x14ac:dyDescent="0.3">
      <c r="C38" s="1" t="s">
        <v>54</v>
      </c>
      <c r="D38">
        <v>38</v>
      </c>
    </row>
    <row r="39" spans="3:4" x14ac:dyDescent="0.3">
      <c r="C39" s="1" t="s">
        <v>55</v>
      </c>
      <c r="D39">
        <v>50</v>
      </c>
    </row>
    <row r="40" spans="3:4" x14ac:dyDescent="0.3">
      <c r="C40" s="1" t="s">
        <v>56</v>
      </c>
      <c r="D40">
        <v>39</v>
      </c>
    </row>
    <row r="41" spans="3:4" x14ac:dyDescent="0.3">
      <c r="C41" s="1" t="s">
        <v>57</v>
      </c>
      <c r="D41">
        <v>36</v>
      </c>
    </row>
    <row r="42" spans="3:4" x14ac:dyDescent="0.3">
      <c r="C42" s="1" t="s">
        <v>58</v>
      </c>
      <c r="D42">
        <v>30</v>
      </c>
    </row>
    <row r="43" spans="3:4" x14ac:dyDescent="0.3">
      <c r="C43" s="1" t="s">
        <v>59</v>
      </c>
      <c r="D43">
        <v>44</v>
      </c>
    </row>
    <row r="44" spans="3:4" x14ac:dyDescent="0.3">
      <c r="C44" s="1" t="s">
        <v>60</v>
      </c>
      <c r="D44">
        <v>35</v>
      </c>
    </row>
    <row r="45" spans="3:4" x14ac:dyDescent="0.3">
      <c r="C45" s="1" t="s">
        <v>61</v>
      </c>
      <c r="D45">
        <v>33</v>
      </c>
    </row>
    <row r="46" spans="3:4" x14ac:dyDescent="0.3">
      <c r="C46" s="1" t="s">
        <v>62</v>
      </c>
      <c r="D46">
        <v>22</v>
      </c>
    </row>
    <row r="47" spans="3:4" x14ac:dyDescent="0.3">
      <c r="C47" s="1" t="s">
        <v>63</v>
      </c>
      <c r="D47">
        <v>16</v>
      </c>
    </row>
    <row r="48" spans="3:4" x14ac:dyDescent="0.3">
      <c r="C48" s="1" t="s">
        <v>64</v>
      </c>
      <c r="D48">
        <v>9</v>
      </c>
    </row>
    <row r="49" spans="3:4" x14ac:dyDescent="0.3">
      <c r="C49" s="1" t="s">
        <v>65</v>
      </c>
      <c r="D49">
        <v>11</v>
      </c>
    </row>
    <row r="50" spans="3:4" x14ac:dyDescent="0.3">
      <c r="C50" s="1" t="s">
        <v>66</v>
      </c>
      <c r="D50">
        <v>3</v>
      </c>
    </row>
    <row r="51" spans="3:4" x14ac:dyDescent="0.3">
      <c r="C51" s="1" t="s">
        <v>67</v>
      </c>
      <c r="D51">
        <v>6</v>
      </c>
    </row>
    <row r="52" spans="3:4" x14ac:dyDescent="0.3">
      <c r="C52" s="1" t="s">
        <v>68</v>
      </c>
      <c r="D52">
        <v>4</v>
      </c>
    </row>
    <row r="53" spans="3:4" x14ac:dyDescent="0.3">
      <c r="C53" s="1" t="s">
        <v>69</v>
      </c>
      <c r="D53">
        <v>7</v>
      </c>
    </row>
    <row r="54" spans="3:4" x14ac:dyDescent="0.3">
      <c r="C54" s="1" t="s">
        <v>70</v>
      </c>
      <c r="D54">
        <v>13</v>
      </c>
    </row>
    <row r="55" spans="3:4" x14ac:dyDescent="0.3">
      <c r="C55" s="1" t="s">
        <v>71</v>
      </c>
      <c r="D55">
        <v>6</v>
      </c>
    </row>
    <row r="56" spans="3:4" x14ac:dyDescent="0.3">
      <c r="C56" s="1" t="s">
        <v>72</v>
      </c>
      <c r="D56">
        <v>10</v>
      </c>
    </row>
    <row r="57" spans="3:4" x14ac:dyDescent="0.3">
      <c r="C57" s="1" t="s">
        <v>73</v>
      </c>
      <c r="D57">
        <v>14</v>
      </c>
    </row>
    <row r="58" spans="3:4" x14ac:dyDescent="0.3">
      <c r="C58" s="1" t="s">
        <v>74</v>
      </c>
      <c r="D58">
        <v>22</v>
      </c>
    </row>
    <row r="59" spans="3:4" x14ac:dyDescent="0.3">
      <c r="C59" s="1" t="s">
        <v>75</v>
      </c>
      <c r="D59">
        <v>58</v>
      </c>
    </row>
    <row r="60" spans="3:4" x14ac:dyDescent="0.3">
      <c r="C60" s="1" t="s">
        <v>76</v>
      </c>
      <c r="D60">
        <v>28</v>
      </c>
    </row>
    <row r="61" spans="3:4" x14ac:dyDescent="0.3">
      <c r="C61" s="1" t="s">
        <v>77</v>
      </c>
      <c r="D61">
        <v>52</v>
      </c>
    </row>
    <row r="62" spans="3:4" x14ac:dyDescent="0.3">
      <c r="C62" s="1" t="s">
        <v>78</v>
      </c>
      <c r="D62">
        <v>37</v>
      </c>
    </row>
    <row r="63" spans="3:4" x14ac:dyDescent="0.3">
      <c r="C63" s="1" t="s">
        <v>79</v>
      </c>
      <c r="D63">
        <v>45</v>
      </c>
    </row>
    <row r="64" spans="3:4" x14ac:dyDescent="0.3">
      <c r="C64" s="1" t="s">
        <v>80</v>
      </c>
      <c r="D64">
        <v>65</v>
      </c>
    </row>
    <row r="65" spans="3:4" x14ac:dyDescent="0.3">
      <c r="C65" s="1" t="s">
        <v>81</v>
      </c>
      <c r="D65">
        <v>55</v>
      </c>
    </row>
    <row r="66" spans="3:4" x14ac:dyDescent="0.3">
      <c r="C66" s="1" t="s">
        <v>82</v>
      </c>
      <c r="D66">
        <v>2</v>
      </c>
    </row>
    <row r="67" spans="3:4" x14ac:dyDescent="0.3">
      <c r="C67" s="1" t="s">
        <v>83</v>
      </c>
      <c r="D67">
        <v>4</v>
      </c>
    </row>
    <row r="68" spans="3:4" x14ac:dyDescent="0.3">
      <c r="C68" s="1" t="s">
        <v>84</v>
      </c>
      <c r="D68">
        <v>14</v>
      </c>
    </row>
    <row r="69" spans="3:4" x14ac:dyDescent="0.3">
      <c r="C69" s="1" t="s">
        <v>85</v>
      </c>
      <c r="D69">
        <v>10</v>
      </c>
    </row>
    <row r="70" spans="3:4" x14ac:dyDescent="0.3">
      <c r="C70" s="1" t="s">
        <v>86</v>
      </c>
      <c r="D70">
        <v>12</v>
      </c>
    </row>
    <row r="71" spans="3:4" x14ac:dyDescent="0.3">
      <c r="C71" s="1" t="s">
        <v>87</v>
      </c>
      <c r="D71">
        <v>22</v>
      </c>
    </row>
    <row r="72" spans="3:4" x14ac:dyDescent="0.3">
      <c r="C72" s="1" t="s">
        <v>88</v>
      </c>
      <c r="D72">
        <v>32</v>
      </c>
    </row>
    <row r="73" spans="3:4" x14ac:dyDescent="0.3">
      <c r="C73" s="1" t="s">
        <v>93</v>
      </c>
      <c r="D73">
        <v>4</v>
      </c>
    </row>
    <row r="74" spans="3:4" x14ac:dyDescent="0.3">
      <c r="C74" s="1" t="s">
        <v>94</v>
      </c>
      <c r="D74">
        <v>3</v>
      </c>
    </row>
    <row r="75" spans="3:4" x14ac:dyDescent="0.3">
      <c r="C75" s="1" t="s">
        <v>89</v>
      </c>
      <c r="D75">
        <v>2.5</v>
      </c>
    </row>
    <row r="76" spans="3:4" x14ac:dyDescent="0.3">
      <c r="C76" s="1" t="s">
        <v>90</v>
      </c>
      <c r="D76">
        <v>4.8</v>
      </c>
    </row>
    <row r="77" spans="3:4" x14ac:dyDescent="0.3">
      <c r="C77" s="1" t="s">
        <v>91</v>
      </c>
      <c r="D77">
        <v>4.2</v>
      </c>
    </row>
    <row r="78" spans="3:4" x14ac:dyDescent="0.3">
      <c r="C78" s="1" t="s">
        <v>92</v>
      </c>
      <c r="D78">
        <v>3.6</v>
      </c>
    </row>
  </sheetData>
  <mergeCells count="1">
    <mergeCell ref="C1:H1"/>
  </mergeCells>
  <phoneticPr fontId="1" type="noConversion"/>
  <pageMargins left="0.75" right="0.75" top="1" bottom="1" header="0.5" footer="0.5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54</vt:i4>
      </vt:variant>
    </vt:vector>
  </HeadingPairs>
  <TitlesOfParts>
    <vt:vector size="57" baseType="lpstr">
      <vt:lpstr>Sheet1</vt:lpstr>
      <vt:lpstr>Sheet2</vt:lpstr>
      <vt:lpstr>数据源</vt:lpstr>
      <vt:lpstr>φ4.5m_无梯子间_单套提升_梁间距3m</vt:lpstr>
      <vt:lpstr>φ4.5m_无梯子间_单套提升_梁间距6m</vt:lpstr>
      <vt:lpstr>φ4.5m_有梯子间_单套提升_平台间距3m</vt:lpstr>
      <vt:lpstr>φ4.5m_有梯子间_单套提升_平台间距6m</vt:lpstr>
      <vt:lpstr>φ5.5m_无梯子间_双套提升_梁间距3m</vt:lpstr>
      <vt:lpstr>φ6.0m_无梯子间_双套提升_梁间距3m</vt:lpstr>
      <vt:lpstr>φ6.0m_无梯子间_双套提升_梁间距6m</vt:lpstr>
      <vt:lpstr>φ6.0m_有梯子间_单套提升_平台间距2m</vt:lpstr>
      <vt:lpstr>φ6.0m_有梯子间_单套提升_平台间距3m</vt:lpstr>
      <vt:lpstr>φ6.0m_有梯子间_单套提升_平台间距4m</vt:lpstr>
      <vt:lpstr>φ6.0m_有梯子间_单套提升_平台间距6m</vt:lpstr>
      <vt:lpstr>φ8.0m_无梯子间_双套提升_梁间距3m</vt:lpstr>
      <vt:lpstr>φ8.0m_无梯子间_双套提升_梁间距6m</vt:lpstr>
      <vt:lpstr>φ8.0m_有梯子间_双套提升_平台间距3m</vt:lpstr>
      <vt:lpstr>φ8.0m_有梯子间_双套提升_平台间距6m</vt:lpstr>
      <vt:lpstr>薄矿脉壁式充填法采场</vt:lpstr>
      <vt:lpstr>采场</vt:lpstr>
      <vt:lpstr>电耙巷道</vt:lpstr>
      <vt:lpstr>风筒</vt:lpstr>
      <vt:lpstr>混凝土棚子支护的巷道</vt:lpstr>
      <vt:lpstr>混凝土砌碹的巷道_壁面粗糙</vt:lpstr>
      <vt:lpstr>混凝土砌碹的巷道_壁面光滑</vt:lpstr>
      <vt:lpstr>混凝土砌碹的巷道_周壁用灰浆抹光</vt:lpstr>
      <vt:lpstr>两隔间_其中一格为有台板的梯子间</vt:lpstr>
      <vt:lpstr>两隔间_无梯子间</vt:lpstr>
      <vt:lpstr>料石砌碹的巷道不抹面</vt:lpstr>
      <vt:lpstr>锚杆喷射混凝土支护的巷道</vt:lpstr>
      <vt:lpstr>锚杆喷射混凝土支护的巷道_光面爆破</vt:lpstr>
      <vt:lpstr>木支架的巷道型采场</vt:lpstr>
      <vt:lpstr>喷射混凝土支护的巷道</vt:lpstr>
      <vt:lpstr>柔性风筒长为10m_直径为400mm</vt:lpstr>
      <vt:lpstr>柔性风筒长为10m_直径为500mm</vt:lpstr>
      <vt:lpstr>柔性风筒长为10m_直径为600mm</vt:lpstr>
      <vt:lpstr>三隔间_其中一格为有台板的梯子间</vt:lpstr>
      <vt:lpstr>三隔间_无梯子间</vt:lpstr>
      <vt:lpstr>水平巷道</vt:lpstr>
      <vt:lpstr>提升竖井</vt:lpstr>
      <vt:lpstr>天井</vt:lpstr>
      <vt:lpstr>通风井</vt:lpstr>
      <vt:lpstr>无支护的巷道型采场</vt:lpstr>
      <vt:lpstr>无装备无梯子间混凝土弧形预制件井壁圆形井筒</vt:lpstr>
      <vt:lpstr>无装备无梯子间混凝土砌壁的圆形井筒</vt:lpstr>
      <vt:lpstr>无装备无梯子间料石砌壁的圆形井筒</vt:lpstr>
      <vt:lpstr>无装备无梯子间木支护的矩形单格井筒</vt:lpstr>
      <vt:lpstr>无装备无梯子间无支护的圆形井筒</vt:lpstr>
      <vt:lpstr>有罐梁_无梯子间木支护的矩形井筒</vt:lpstr>
      <vt:lpstr>有罐梁_有人梯无梯子平台木支护的矩形井筒</vt:lpstr>
      <vt:lpstr>圆形金属风筒直径1000_mm</vt:lpstr>
      <vt:lpstr>圆形金属风筒直径500_600mm</vt:lpstr>
      <vt:lpstr>圆形金属风筒直径为300_400mm</vt:lpstr>
      <vt:lpstr>在沉积岩掘进的无支护巷道_垂直走向开凿</vt:lpstr>
      <vt:lpstr>在沉积岩掘进的无支护巷道_沿走向开凿</vt:lpstr>
      <vt:lpstr>在火成岩掘进的无支护巷道</vt:lpstr>
      <vt:lpstr>专用风井_专用总进、回风道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wangxuewang</dc:creator>
  <cp:lastModifiedBy>Apple</cp:lastModifiedBy>
  <dcterms:created xsi:type="dcterms:W3CDTF">2025-03-25T13:51:20Z</dcterms:created>
  <dcterms:modified xsi:type="dcterms:W3CDTF">2025-03-27T09:12:37Z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60B8C8F45E6B4A478A88818F9C2DCDD6_11</vt:lpwstr>
  </property>
  <property fmtid="{D5CDD505-2E9C-101B-9397-08002B2CF9AE}" pid="3" name="KSOProductBuildVer">
    <vt:lpwstr>2052-12.1.0.19770</vt:lpwstr>
  </property>
</Properties>
</file>